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sukis\Documents\Ashraya\Terra Firma\2020-21\Cafe Sensorium\Process Trackers\"/>
    </mc:Choice>
  </mc:AlternateContent>
  <bookViews>
    <workbookView xWindow="0" yWindow="0" windowWidth="28800" windowHeight="11985" activeTab="1"/>
  </bookViews>
  <sheets>
    <sheet name="Funding Overview" sheetId="38" r:id="rId1"/>
    <sheet name="Funding Details" sheetId="43" r:id="rId2"/>
    <sheet name="Sheet1" sheetId="41" state="hidden" r:id="rId3"/>
  </sheets>
  <definedNames>
    <definedName name="_xlnm.Print_Area" localSheetId="1">'Funding Details'!$B$3:$L$66</definedName>
    <definedName name="_xlnm.Print_Area" localSheetId="0">'Funding Overview'!$B$2:$K$26</definedName>
  </definedNames>
  <calcPr calcId="162913"/>
</workbook>
</file>

<file path=xl/calcChain.xml><?xml version="1.0" encoding="utf-8"?>
<calcChain xmlns="http://schemas.openxmlformats.org/spreadsheetml/2006/main">
  <c r="G45" i="43" l="1"/>
  <c r="G31" i="43"/>
  <c r="K22" i="43"/>
  <c r="K21" i="43"/>
  <c r="K20" i="43"/>
  <c r="K14" i="43"/>
  <c r="K13" i="43"/>
  <c r="K12" i="43"/>
  <c r="K11" i="43"/>
  <c r="D21" i="38" l="1"/>
  <c r="D19" i="38"/>
  <c r="D17" i="38"/>
  <c r="D15" i="38"/>
  <c r="D13" i="38"/>
  <c r="D11" i="38"/>
  <c r="J11" i="43"/>
  <c r="J29" i="43" s="1"/>
  <c r="J37" i="43" s="1"/>
  <c r="G46" i="43"/>
  <c r="K56" i="43"/>
  <c r="H45" i="43"/>
  <c r="K45" i="43" s="1"/>
  <c r="H37" i="43"/>
  <c r="G38" i="43"/>
  <c r="G30" i="43"/>
  <c r="H29" i="43"/>
  <c r="G21" i="43"/>
  <c r="G22" i="43"/>
  <c r="H13" i="43"/>
  <c r="H11" i="43"/>
  <c r="J45" i="43" l="1"/>
  <c r="J53" i="43" s="1"/>
  <c r="K55" i="43" s="1"/>
  <c r="K57" i="43"/>
  <c r="K53" i="43"/>
  <c r="F46" i="43"/>
  <c r="F38" i="43"/>
  <c r="K37" i="43"/>
  <c r="F30" i="43"/>
  <c r="K29" i="43"/>
  <c r="F22" i="43"/>
  <c r="F21" i="43"/>
  <c r="F20" i="43"/>
  <c r="K58" i="43" l="1"/>
  <c r="H46" i="43" l="1"/>
  <c r="K46" i="43" l="1"/>
  <c r="H20" i="43"/>
  <c r="H30" i="43" l="1"/>
  <c r="H21" i="43"/>
  <c r="H38" i="43"/>
  <c r="K54" i="43"/>
  <c r="K60" i="43" l="1"/>
  <c r="K30" i="43"/>
  <c r="K38" i="43"/>
  <c r="I21" i="38" l="1"/>
  <c r="J21" i="38" s="1"/>
  <c r="H23" i="43"/>
  <c r="K23" i="43" s="1"/>
  <c r="G43" i="41"/>
  <c r="G35" i="41"/>
  <c r="G34" i="41"/>
  <c r="G22" i="41"/>
  <c r="G5" i="41"/>
  <c r="G24" i="41"/>
  <c r="H14" i="43" l="1"/>
  <c r="H31" i="43"/>
  <c r="K31" i="43" s="1"/>
  <c r="H39" i="43"/>
  <c r="K39" i="43" s="1"/>
  <c r="H47" i="43"/>
  <c r="K47" i="43" s="1"/>
  <c r="K49" i="43" l="1"/>
  <c r="H12" i="43"/>
  <c r="H22" i="43"/>
  <c r="K33" i="43"/>
  <c r="H33" i="43"/>
  <c r="F15" i="38" s="1"/>
  <c r="I15" i="38" s="1"/>
  <c r="K41" i="43"/>
  <c r="H41" i="43"/>
  <c r="F17" i="38" s="1"/>
  <c r="I17" i="38" s="1"/>
  <c r="G15" i="38" l="1"/>
  <c r="J15" i="38"/>
  <c r="J17" i="38"/>
  <c r="G17" i="38"/>
  <c r="H49" i="43"/>
  <c r="F19" i="38" s="1"/>
  <c r="I19" i="38" s="1"/>
  <c r="H16" i="43"/>
  <c r="K16" i="43"/>
  <c r="K25" i="43"/>
  <c r="H25" i="43"/>
  <c r="F13" i="38" s="1"/>
  <c r="I13" i="38" s="1"/>
  <c r="F11" i="38" l="1"/>
  <c r="I11" i="38" s="1"/>
  <c r="J19" i="38"/>
  <c r="G19" i="38"/>
  <c r="G13" i="38"/>
  <c r="J13" i="38"/>
  <c r="K63" i="43"/>
  <c r="K64" i="43" s="1"/>
  <c r="H29" i="41"/>
  <c r="G11" i="38" l="1"/>
  <c r="G29" i="41"/>
  <c r="G36" i="41" s="1"/>
  <c r="G37" i="41" s="1"/>
  <c r="H30" i="41"/>
  <c r="G30" i="41" s="1"/>
  <c r="G32" i="41" s="1"/>
  <c r="G28" i="41"/>
  <c r="G27" i="41"/>
  <c r="G26" i="41"/>
  <c r="I23" i="38" l="1"/>
  <c r="I25" i="38" s="1"/>
  <c r="J25" i="38" s="1"/>
  <c r="J11" i="38"/>
  <c r="J23" i="38" s="1"/>
</calcChain>
</file>

<file path=xl/sharedStrings.xml><?xml version="1.0" encoding="utf-8"?>
<sst xmlns="http://schemas.openxmlformats.org/spreadsheetml/2006/main" count="158" uniqueCount="108">
  <si>
    <t>No. of Schools</t>
  </si>
  <si>
    <t>Expense Parameter</t>
  </si>
  <si>
    <t>Unit</t>
  </si>
  <si>
    <t>Unit Rate (Rs)</t>
  </si>
  <si>
    <t>Costs (Rs)</t>
  </si>
  <si>
    <t>Per Month</t>
  </si>
  <si>
    <t>Lump Sum</t>
  </si>
  <si>
    <t>Per Book</t>
  </si>
  <si>
    <t>Per School</t>
  </si>
  <si>
    <t>In Rupees</t>
  </si>
  <si>
    <t>In $</t>
  </si>
  <si>
    <t>Rupee to Dollar Conversion Rate</t>
  </si>
  <si>
    <t xml:space="preserve"> </t>
  </si>
  <si>
    <t>Rs</t>
  </si>
  <si>
    <t>$</t>
  </si>
  <si>
    <t>Total  Expenditure</t>
  </si>
  <si>
    <t>Total across Schools</t>
  </si>
  <si>
    <t>Units per School</t>
  </si>
  <si>
    <t>Expenditure Items</t>
  </si>
  <si>
    <t>Totals</t>
  </si>
  <si>
    <t>Balance on Jan 1 2016</t>
  </si>
  <si>
    <t>Sandhya Subramanya</t>
  </si>
  <si>
    <t>Paypal</t>
  </si>
  <si>
    <t>KCO Brindavana</t>
  </si>
  <si>
    <t>Vasuki Subbarao</t>
  </si>
  <si>
    <t>Sandip Gorai</t>
  </si>
  <si>
    <t>Check</t>
  </si>
  <si>
    <t>Lalitha Subbarao</t>
  </si>
  <si>
    <t>Cash</t>
  </si>
  <si>
    <t>Tara Subramanya</t>
  </si>
  <si>
    <t>Amazon Smile</t>
  </si>
  <si>
    <t>Pavan Gupta</t>
  </si>
  <si>
    <t>Nagaveni Ankalkoti</t>
  </si>
  <si>
    <t>Apurva Varma</t>
  </si>
  <si>
    <t>Anagha Prasad</t>
  </si>
  <si>
    <t>2016 &amp; 2017 Donations</t>
  </si>
  <si>
    <t>JayVas Family</t>
  </si>
  <si>
    <t>2016-17</t>
  </si>
  <si>
    <t>Wire Transfers of Salaries &amp; Expenditure</t>
  </si>
  <si>
    <t>Withdrawls in 2016 on Behalf of 2012-2015 Expenditure</t>
  </si>
  <si>
    <t>Balance as of March 1 2017</t>
  </si>
  <si>
    <t>Nandan Subramanya</t>
  </si>
  <si>
    <t>Govinda Raj</t>
  </si>
  <si>
    <t>Ajay Kshatriya</t>
  </si>
  <si>
    <t>Network for Good</t>
  </si>
  <si>
    <t>Triton Valves</t>
  </si>
  <si>
    <t>Wire Transfer</t>
  </si>
  <si>
    <t>US Accounts</t>
  </si>
  <si>
    <t>India Accounts</t>
  </si>
  <si>
    <t>2017 India Donations</t>
  </si>
  <si>
    <t>Total Global Balance as of March 1, 2017</t>
  </si>
  <si>
    <t>Value, $</t>
  </si>
  <si>
    <t>Value, Rs</t>
  </si>
  <si>
    <t>Date</t>
  </si>
  <si>
    <t>Account</t>
  </si>
  <si>
    <t>Activity Tpe</t>
  </si>
  <si>
    <t>Name of Donor</t>
  </si>
  <si>
    <t>Donation Mechanism</t>
  </si>
  <si>
    <t>2014-15</t>
  </si>
  <si>
    <t>2015-16</t>
  </si>
  <si>
    <t>Withdrawls</t>
  </si>
  <si>
    <t>No. of Salary Months</t>
  </si>
  <si>
    <t>1. Setting up New Libraries</t>
  </si>
  <si>
    <t>1.1 Library Paintings</t>
  </si>
  <si>
    <t>1.3 New Books</t>
  </si>
  <si>
    <t>1.4 Library Inauguration Event</t>
  </si>
  <si>
    <t>1.2 Library Furniture, Shelves &amp; Carpets</t>
  </si>
  <si>
    <t>Per Year</t>
  </si>
  <si>
    <t>3.2 Art Teacher Salary (One per 6 Schools)</t>
  </si>
  <si>
    <t>3.1 Materials for Art Program</t>
  </si>
  <si>
    <t>3.3 Art Mural Painting Projects</t>
  </si>
  <si>
    <t>4.1. Module Material and Lab Reports</t>
  </si>
  <si>
    <t>Per Student per Year</t>
  </si>
  <si>
    <t>4.2 Science Club Teacher Salary (One per 6 Schools)</t>
  </si>
  <si>
    <t>4.3 Science Projects</t>
  </si>
  <si>
    <t>Per Laptop</t>
  </si>
  <si>
    <t>per Student per Year</t>
  </si>
  <si>
    <t>5.3 Material to Run the Program</t>
  </si>
  <si>
    <t>6.2 Auditor from Bangalore (Part Time)</t>
  </si>
  <si>
    <t>6. Cross-Program Expenditure (across all Schools)</t>
  </si>
  <si>
    <t>Per Audit</t>
  </si>
  <si>
    <t>6.4 Annual Day Event</t>
  </si>
  <si>
    <t>6.5 Local Trips by Project Coordinators (to Buy Materials)</t>
  </si>
  <si>
    <t>Once per Year</t>
  </si>
  <si>
    <t>6.3  Year-ending Certification Exam and Award Ceremony</t>
  </si>
  <si>
    <t>6.3 HM Meetings &amp; Parent-Teacher Days</t>
  </si>
  <si>
    <t>Total New Library Set-up Expenditure</t>
  </si>
  <si>
    <t>Total Art Program Expenditure</t>
  </si>
  <si>
    <t>Total Science Club Expenditure</t>
  </si>
  <si>
    <t>Total Computer Club Expenditure</t>
  </si>
  <si>
    <t>Total Cross-Program Expenditure</t>
  </si>
  <si>
    <t>Total Library Ops; Mentoring Program; Book of the Month, Story Writing &amp; Drama Clubs; &amp; MLL Program Expenditure</t>
  </si>
  <si>
    <t>2. Running Existing Libraries + MLL Program (20 Students) +  Book of the Month Clubs /Story Writing Program/Drama Club (20 Students per School) + GROWBY Mentoring Programs (60 Students per School)</t>
  </si>
  <si>
    <t>3. Running Art Programs (20 Students per School)</t>
  </si>
  <si>
    <t>4. Running Science Clubs (20 students per School)</t>
  </si>
  <si>
    <t>5. Setting Up &amp; Running Computer Clubs (20 Students per School)</t>
  </si>
  <si>
    <t>Total First Year Expenditure</t>
  </si>
  <si>
    <t>Total Following Year Expenditure (Recurring Expenditure Only)</t>
  </si>
  <si>
    <t>2.1 Librarian Salary (One per School)</t>
  </si>
  <si>
    <t>2.2 Kannada Teacher Salary for Book of the Month Club &amp; GROWBY Mentoring Program (One per 6 Schools)</t>
  </si>
  <si>
    <t>2.3 Drama Teacher Salary (One per 6 Schools)</t>
  </si>
  <si>
    <t>2.4 Materials for Library MLL Program + Book of the Month Club + Story Writing Program + Drama Club</t>
  </si>
  <si>
    <t>2 per Year</t>
  </si>
  <si>
    <t>5.1. Laptops (assuming Schools don’t have Desktops, shareable across 6 Schools - Need 4 Laptops)</t>
  </si>
  <si>
    <t>5.2 Computer Club Teacher Salary (one per 6 Schools)</t>
  </si>
  <si>
    <t>6.1 Project Area Coordinator Salary</t>
  </si>
  <si>
    <t>ASHRAYA Café Sensorium 2020-21 Budget Overview</t>
  </si>
  <si>
    <t>ASHRAYA Cafe Sensorium 2020-21 Budget 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</si>
</sst>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.0"/>
    <numFmt numFmtId="165" formatCode="#,##0.000"/>
    <numFmt numFmtId="166" formatCode="#,##0.0000"/>
    <numFmt numFmtId="167" formatCode="[$-409]d\-mmm\-yy;@"/>
    <numFmt numFmtId="168" formatCode="0.0%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 applyBorder="1"/>
    <xf numFmtId="3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/>
    </xf>
    <xf numFmtId="3" fontId="6" fillId="0" borderId="3" xfId="0" applyNumberFormat="1" applyFont="1" applyBorder="1" applyAlignment="1">
      <alignment vertical="center" wrapText="1"/>
    </xf>
    <xf numFmtId="0" fontId="6" fillId="0" borderId="4" xfId="0" applyFont="1" applyBorder="1"/>
    <xf numFmtId="3" fontId="6" fillId="0" borderId="4" xfId="0" applyNumberFormat="1" applyFont="1" applyBorder="1" applyAlignment="1">
      <alignment vertical="center" wrapText="1"/>
    </xf>
    <xf numFmtId="3" fontId="6" fillId="0" borderId="5" xfId="0" applyNumberFormat="1" applyFont="1" applyBorder="1" applyAlignment="1">
      <alignment vertical="center" wrapText="1"/>
    </xf>
    <xf numFmtId="0" fontId="6" fillId="0" borderId="0" xfId="0" applyFont="1" applyBorder="1"/>
    <xf numFmtId="0" fontId="6" fillId="0" borderId="0" xfId="0" applyFont="1"/>
    <xf numFmtId="0" fontId="6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6" fillId="0" borderId="2" xfId="0" applyFont="1" applyBorder="1"/>
    <xf numFmtId="3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9" fillId="0" borderId="0" xfId="1" applyFont="1" applyBorder="1"/>
    <xf numFmtId="0" fontId="7" fillId="0" borderId="0" xfId="0" applyFont="1" applyBorder="1" applyAlignment="1">
      <alignment horizontal="center" vertical="top"/>
    </xf>
    <xf numFmtId="3" fontId="6" fillId="7" borderId="13" xfId="0" applyNumberFormat="1" applyFont="1" applyFill="1" applyBorder="1" applyAlignment="1">
      <alignment vertical="center" wrapText="1"/>
    </xf>
    <xf numFmtId="3" fontId="6" fillId="7" borderId="11" xfId="0" applyNumberFormat="1" applyFont="1" applyFill="1" applyBorder="1" applyAlignment="1">
      <alignment vertical="center" wrapText="1"/>
    </xf>
    <xf numFmtId="3" fontId="6" fillId="7" borderId="14" xfId="0" applyNumberFormat="1" applyFont="1" applyFill="1" applyBorder="1" applyAlignment="1">
      <alignment vertical="center" wrapText="1"/>
    </xf>
    <xf numFmtId="3" fontId="6" fillId="7" borderId="12" xfId="0" applyNumberFormat="1" applyFont="1" applyFill="1" applyBorder="1" applyAlignment="1">
      <alignment vertical="center" wrapText="1"/>
    </xf>
    <xf numFmtId="3" fontId="6" fillId="7" borderId="15" xfId="0" applyNumberFormat="1" applyFont="1" applyFill="1" applyBorder="1" applyAlignment="1">
      <alignment vertical="center" wrapText="1"/>
    </xf>
    <xf numFmtId="3" fontId="6" fillId="7" borderId="10" xfId="0" applyNumberFormat="1" applyFont="1" applyFill="1" applyBorder="1" applyAlignment="1">
      <alignment vertical="center" wrapText="1"/>
    </xf>
    <xf numFmtId="0" fontId="6" fillId="2" borderId="0" xfId="0" applyFont="1" applyFill="1" applyBorder="1"/>
    <xf numFmtId="3" fontId="6" fillId="4" borderId="6" xfId="0" applyNumberFormat="1" applyFont="1" applyFill="1" applyBorder="1" applyAlignment="1">
      <alignment horizontal="center" vertical="center" wrapText="1"/>
    </xf>
    <xf numFmtId="3" fontId="5" fillId="3" borderId="6" xfId="0" applyNumberFormat="1" applyFont="1" applyFill="1" applyBorder="1" applyAlignment="1">
      <alignment horizontal="center" vertical="center" wrapText="1"/>
    </xf>
    <xf numFmtId="3" fontId="5" fillId="6" borderId="6" xfId="0" applyNumberFormat="1" applyFont="1" applyFill="1" applyBorder="1" applyAlignment="1">
      <alignment horizontal="center" vertical="center" wrapText="1"/>
    </xf>
    <xf numFmtId="3" fontId="6" fillId="7" borderId="6" xfId="0" applyNumberFormat="1" applyFont="1" applyFill="1" applyBorder="1" applyAlignment="1">
      <alignment horizontal="left" vertical="center" wrapText="1"/>
    </xf>
    <xf numFmtId="3" fontId="6" fillId="0" borderId="18" xfId="0" applyNumberFormat="1" applyFont="1" applyBorder="1" applyAlignment="1">
      <alignment vertical="center" wrapText="1"/>
    </xf>
    <xf numFmtId="3" fontId="6" fillId="0" borderId="19" xfId="0" applyNumberFormat="1" applyFont="1" applyBorder="1" applyAlignment="1">
      <alignment vertical="center" wrapText="1"/>
    </xf>
    <xf numFmtId="0" fontId="6" fillId="0" borderId="18" xfId="0" applyFont="1" applyBorder="1"/>
    <xf numFmtId="0" fontId="6" fillId="0" borderId="19" xfId="0" applyFont="1" applyBorder="1"/>
    <xf numFmtId="0" fontId="12" fillId="0" borderId="0" xfId="0" applyFont="1" applyBorder="1"/>
    <xf numFmtId="3" fontId="6" fillId="0" borderId="20" xfId="0" applyNumberFormat="1" applyFont="1" applyBorder="1" applyAlignment="1">
      <alignment vertical="center" wrapText="1"/>
    </xf>
    <xf numFmtId="3" fontId="6" fillId="0" borderId="21" xfId="0" applyNumberFormat="1" applyFont="1" applyBorder="1" applyAlignment="1">
      <alignment vertical="center" wrapText="1"/>
    </xf>
    <xf numFmtId="4" fontId="6" fillId="0" borderId="0" xfId="0" applyNumberFormat="1" applyFont="1" applyAlignment="1">
      <alignment vertical="center" wrapText="1"/>
    </xf>
    <xf numFmtId="165" fontId="6" fillId="0" borderId="0" xfId="0" applyNumberFormat="1" applyFont="1" applyAlignment="1">
      <alignment vertical="center" wrapText="1"/>
    </xf>
    <xf numFmtId="166" fontId="6" fillId="0" borderId="0" xfId="0" applyNumberFormat="1" applyFont="1" applyAlignment="1">
      <alignment vertical="center" wrapText="1"/>
    </xf>
    <xf numFmtId="3" fontId="6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14" fontId="6" fillId="0" borderId="13" xfId="0" applyNumberFormat="1" applyFont="1" applyBorder="1" applyAlignment="1">
      <alignment horizontal="left" vertical="center"/>
    </xf>
    <xf numFmtId="14" fontId="6" fillId="0" borderId="14" xfId="0" applyNumberFormat="1" applyFont="1" applyBorder="1" applyAlignment="1">
      <alignment vertical="center"/>
    </xf>
    <xf numFmtId="167" fontId="6" fillId="0" borderId="14" xfId="0" applyNumberFormat="1" applyFont="1" applyBorder="1" applyAlignment="1">
      <alignment horizontal="center" vertical="center"/>
    </xf>
    <xf numFmtId="167" fontId="6" fillId="0" borderId="15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3" fontId="6" fillId="0" borderId="15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0" fontId="7" fillId="5" borderId="6" xfId="0" applyFont="1" applyFill="1" applyBorder="1" applyAlignment="1">
      <alignment vertical="center"/>
    </xf>
    <xf numFmtId="167" fontId="7" fillId="5" borderId="6" xfId="0" applyNumberFormat="1" applyFont="1" applyFill="1" applyBorder="1" applyAlignment="1">
      <alignment horizontal="center" vertical="center"/>
    </xf>
    <xf numFmtId="3" fontId="7" fillId="5" borderId="6" xfId="0" applyNumberFormat="1" applyFont="1" applyFill="1" applyBorder="1" applyAlignment="1">
      <alignment horizontal="center" vertical="center"/>
    </xf>
    <xf numFmtId="167" fontId="6" fillId="0" borderId="13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6" borderId="6" xfId="0" applyFont="1" applyFill="1" applyBorder="1" applyAlignment="1">
      <alignment vertical="center"/>
    </xf>
    <xf numFmtId="0" fontId="7" fillId="6" borderId="6" xfId="0" applyFont="1" applyFill="1" applyBorder="1" applyAlignment="1">
      <alignment vertical="center" wrapText="1"/>
    </xf>
    <xf numFmtId="167" fontId="7" fillId="6" borderId="6" xfId="0" applyNumberFormat="1" applyFont="1" applyFill="1" applyBorder="1" applyAlignment="1">
      <alignment horizontal="center" vertical="center"/>
    </xf>
    <xf numFmtId="3" fontId="7" fillId="6" borderId="6" xfId="0" applyNumberFormat="1" applyFont="1" applyFill="1" applyBorder="1" applyAlignment="1">
      <alignment horizontal="center" vertical="center"/>
    </xf>
    <xf numFmtId="167" fontId="6" fillId="0" borderId="14" xfId="0" applyNumberFormat="1" applyFont="1" applyBorder="1" applyAlignment="1">
      <alignment horizontal="left" vertical="center"/>
    </xf>
    <xf numFmtId="167" fontId="6" fillId="0" borderId="13" xfId="0" applyNumberFormat="1" applyFont="1" applyBorder="1" applyAlignment="1">
      <alignment horizontal="left" vertical="center"/>
    </xf>
    <xf numFmtId="167" fontId="6" fillId="0" borderId="15" xfId="0" applyNumberFormat="1" applyFont="1" applyBorder="1" applyAlignment="1">
      <alignment horizontal="left" vertical="center"/>
    </xf>
    <xf numFmtId="0" fontId="6" fillId="10" borderId="15" xfId="0" applyFont="1" applyFill="1" applyBorder="1" applyAlignment="1">
      <alignment horizontal="center"/>
    </xf>
    <xf numFmtId="164" fontId="6" fillId="4" borderId="13" xfId="0" applyNumberFormat="1" applyFont="1" applyFill="1" applyBorder="1" applyAlignment="1">
      <alignment horizontal="center" vertical="center" wrapText="1"/>
    </xf>
    <xf numFmtId="164" fontId="6" fillId="4" borderId="14" xfId="0" applyNumberFormat="1" applyFont="1" applyFill="1" applyBorder="1" applyAlignment="1">
      <alignment horizontal="center" vertical="center" wrapText="1"/>
    </xf>
    <xf numFmtId="3" fontId="13" fillId="0" borderId="0" xfId="0" applyNumberFormat="1" applyFont="1" applyAlignment="1">
      <alignment vertical="center" wrapText="1"/>
    </xf>
    <xf numFmtId="0" fontId="13" fillId="0" borderId="0" xfId="0" applyFont="1"/>
    <xf numFmtId="164" fontId="6" fillId="4" borderId="15" xfId="0" applyNumberFormat="1" applyFont="1" applyFill="1" applyBorder="1" applyAlignment="1">
      <alignment horizontal="center" vertical="center" wrapText="1"/>
    </xf>
    <xf numFmtId="3" fontId="5" fillId="6" borderId="6" xfId="0" applyNumberFormat="1" applyFont="1" applyFill="1" applyBorder="1" applyAlignment="1">
      <alignment horizontal="center" vertical="center" wrapText="1"/>
    </xf>
    <xf numFmtId="3" fontId="6" fillId="4" borderId="13" xfId="0" applyNumberFormat="1" applyFont="1" applyFill="1" applyBorder="1" applyAlignment="1">
      <alignment horizontal="center" vertical="center" wrapText="1"/>
    </xf>
    <xf numFmtId="3" fontId="6" fillId="4" borderId="14" xfId="0" applyNumberFormat="1" applyFont="1" applyFill="1" applyBorder="1" applyAlignment="1">
      <alignment horizontal="center" vertical="center" wrapText="1"/>
    </xf>
    <xf numFmtId="3" fontId="6" fillId="4" borderId="15" xfId="0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Border="1" applyAlignment="1">
      <alignment horizontal="left" vertical="center" wrapText="1"/>
    </xf>
    <xf numFmtId="3" fontId="6" fillId="4" borderId="13" xfId="0" applyNumberFormat="1" applyFont="1" applyFill="1" applyBorder="1" applyAlignment="1">
      <alignment horizontal="center" vertical="center" wrapText="1"/>
    </xf>
    <xf numFmtId="3" fontId="6" fillId="4" borderId="14" xfId="0" applyNumberFormat="1" applyFont="1" applyFill="1" applyBorder="1" applyAlignment="1">
      <alignment horizontal="center" vertical="center" wrapText="1"/>
    </xf>
    <xf numFmtId="3" fontId="6" fillId="4" borderId="15" xfId="0" applyNumberFormat="1" applyFont="1" applyFill="1" applyBorder="1" applyAlignment="1">
      <alignment horizontal="center" vertical="center" wrapText="1"/>
    </xf>
    <xf numFmtId="168" fontId="6" fillId="0" borderId="0" xfId="4" applyNumberFormat="1" applyFont="1" applyAlignment="1">
      <alignment vertical="center" wrapText="1"/>
    </xf>
    <xf numFmtId="3" fontId="5" fillId="6" borderId="8" xfId="0" applyNumberFormat="1" applyFont="1" applyFill="1" applyBorder="1" applyAlignment="1">
      <alignment vertical="center" wrapText="1"/>
    </xf>
    <xf numFmtId="0" fontId="6" fillId="6" borderId="15" xfId="0" applyFont="1" applyFill="1" applyBorder="1"/>
    <xf numFmtId="3" fontId="1" fillId="6" borderId="13" xfId="0" applyNumberFormat="1" applyFont="1" applyFill="1" applyBorder="1" applyAlignment="1">
      <alignment vertical="center" wrapText="1"/>
    </xf>
    <xf numFmtId="0" fontId="6" fillId="6" borderId="14" xfId="0" applyFont="1" applyFill="1" applyBorder="1"/>
    <xf numFmtId="0" fontId="6" fillId="10" borderId="14" xfId="0" applyFont="1" applyFill="1" applyBorder="1" applyAlignment="1">
      <alignment horizontal="center"/>
    </xf>
    <xf numFmtId="164" fontId="1" fillId="10" borderId="13" xfId="0" applyNumberFormat="1" applyFont="1" applyFill="1" applyBorder="1" applyAlignment="1">
      <alignment horizontal="center" vertical="center" wrapText="1"/>
    </xf>
    <xf numFmtId="3" fontId="11" fillId="3" borderId="6" xfId="0" applyNumberFormat="1" applyFont="1" applyFill="1" applyBorder="1" applyAlignment="1">
      <alignment horizontal="left" vertical="center" wrapText="1"/>
    </xf>
    <xf numFmtId="3" fontId="11" fillId="3" borderId="9" xfId="0" applyNumberFormat="1" applyFont="1" applyFill="1" applyBorder="1" applyAlignment="1">
      <alignment vertical="center" wrapText="1"/>
    </xf>
    <xf numFmtId="3" fontId="11" fillId="11" borderId="11" xfId="0" applyNumberFormat="1" applyFont="1" applyFill="1" applyBorder="1" applyAlignment="1">
      <alignment vertical="center" wrapText="1"/>
    </xf>
    <xf numFmtId="3" fontId="11" fillId="11" borderId="10" xfId="0" applyNumberFormat="1" applyFont="1" applyFill="1" applyBorder="1" applyAlignment="1">
      <alignment vertical="center" wrapText="1"/>
    </xf>
    <xf numFmtId="3" fontId="5" fillId="11" borderId="13" xfId="0" applyNumberFormat="1" applyFont="1" applyFill="1" applyBorder="1" applyAlignment="1">
      <alignment horizontal="center" vertical="center" wrapText="1"/>
    </xf>
    <xf numFmtId="3" fontId="5" fillId="11" borderId="15" xfId="0" applyNumberFormat="1" applyFont="1" applyFill="1" applyBorder="1" applyAlignment="1">
      <alignment horizontal="center" vertical="center" wrapText="1"/>
    </xf>
    <xf numFmtId="3" fontId="5" fillId="11" borderId="6" xfId="0" applyNumberFormat="1" applyFont="1" applyFill="1" applyBorder="1" applyAlignment="1">
      <alignment horizontal="center" vertical="center" wrapText="1"/>
    </xf>
    <xf numFmtId="3" fontId="6" fillId="0" borderId="30" xfId="0" applyNumberFormat="1" applyFont="1" applyBorder="1" applyAlignment="1">
      <alignment vertical="center" wrapText="1"/>
    </xf>
    <xf numFmtId="3" fontId="5" fillId="11" borderId="7" xfId="0" applyNumberFormat="1" applyFont="1" applyFill="1" applyBorder="1" applyAlignment="1">
      <alignment horizontal="left" vertical="center" wrapText="1"/>
    </xf>
    <xf numFmtId="3" fontId="5" fillId="11" borderId="9" xfId="0" applyNumberFormat="1" applyFont="1" applyFill="1" applyBorder="1" applyAlignment="1">
      <alignment horizontal="left" vertical="center" wrapText="1"/>
    </xf>
    <xf numFmtId="0" fontId="10" fillId="5" borderId="22" xfId="0" applyFont="1" applyFill="1" applyBorder="1" applyAlignment="1">
      <alignment horizontal="center" vertical="top" wrapText="1"/>
    </xf>
    <xf numFmtId="0" fontId="10" fillId="5" borderId="23" xfId="0" applyFont="1" applyFill="1" applyBorder="1" applyAlignment="1">
      <alignment horizontal="center" vertical="top" wrapText="1"/>
    </xf>
    <xf numFmtId="0" fontId="10" fillId="5" borderId="24" xfId="0" applyFont="1" applyFill="1" applyBorder="1" applyAlignment="1">
      <alignment horizontal="center" vertical="top" wrapText="1"/>
    </xf>
    <xf numFmtId="3" fontId="5" fillId="6" borderId="6" xfId="0" applyNumberFormat="1" applyFont="1" applyFill="1" applyBorder="1" applyAlignment="1">
      <alignment horizontal="center" vertical="center" wrapText="1"/>
    </xf>
    <xf numFmtId="3" fontId="5" fillId="6" borderId="6" xfId="0" applyNumberFormat="1" applyFont="1" applyFill="1" applyBorder="1" applyAlignment="1">
      <alignment horizontal="left" vertical="center" wrapText="1"/>
    </xf>
    <xf numFmtId="3" fontId="7" fillId="8" borderId="7" xfId="0" applyNumberFormat="1" applyFont="1" applyFill="1" applyBorder="1" applyAlignment="1">
      <alignment horizontal="left" vertical="center" wrapText="1"/>
    </xf>
    <xf numFmtId="3" fontId="7" fillId="8" borderId="8" xfId="0" applyNumberFormat="1" applyFont="1" applyFill="1" applyBorder="1" applyAlignment="1">
      <alignment horizontal="left" vertical="center" wrapText="1"/>
    </xf>
    <xf numFmtId="3" fontId="7" fillId="8" borderId="9" xfId="0" applyNumberFormat="1" applyFont="1" applyFill="1" applyBorder="1" applyAlignment="1">
      <alignment horizontal="left" vertical="center" wrapText="1"/>
    </xf>
    <xf numFmtId="0" fontId="10" fillId="5" borderId="27" xfId="0" applyFont="1" applyFill="1" applyBorder="1" applyAlignment="1">
      <alignment horizontal="center" vertical="center" wrapText="1"/>
    </xf>
    <xf numFmtId="0" fontId="10" fillId="5" borderId="28" xfId="0" applyFont="1" applyFill="1" applyBorder="1" applyAlignment="1">
      <alignment horizontal="center" vertical="center" wrapText="1"/>
    </xf>
    <xf numFmtId="0" fontId="10" fillId="5" borderId="29" xfId="0" applyFont="1" applyFill="1" applyBorder="1" applyAlignment="1">
      <alignment horizontal="center" vertical="center" wrapText="1"/>
    </xf>
    <xf numFmtId="3" fontId="6" fillId="4" borderId="13" xfId="0" applyNumberFormat="1" applyFont="1" applyFill="1" applyBorder="1" applyAlignment="1">
      <alignment horizontal="center" vertical="center" wrapText="1"/>
    </xf>
    <xf numFmtId="3" fontId="6" fillId="4" borderId="14" xfId="0" applyNumberFormat="1" applyFont="1" applyFill="1" applyBorder="1" applyAlignment="1">
      <alignment horizontal="center" vertical="center" wrapText="1"/>
    </xf>
    <xf numFmtId="3" fontId="6" fillId="4" borderId="15" xfId="0" applyNumberFormat="1" applyFont="1" applyFill="1" applyBorder="1" applyAlignment="1">
      <alignment horizontal="center" vertical="center" wrapText="1"/>
    </xf>
    <xf numFmtId="3" fontId="11" fillId="11" borderId="13" xfId="0" applyNumberFormat="1" applyFont="1" applyFill="1" applyBorder="1" applyAlignment="1">
      <alignment horizontal="left" vertical="center" wrapText="1"/>
    </xf>
    <xf numFmtId="3" fontId="11" fillId="11" borderId="15" xfId="0" applyNumberFormat="1" applyFont="1" applyFill="1" applyBorder="1" applyAlignment="1">
      <alignment horizontal="left" vertical="center" wrapText="1"/>
    </xf>
    <xf numFmtId="3" fontId="8" fillId="2" borderId="0" xfId="0" applyNumberFormat="1" applyFont="1" applyFill="1" applyBorder="1" applyAlignment="1">
      <alignment horizontal="left" vertical="center" wrapText="1"/>
    </xf>
    <xf numFmtId="0" fontId="7" fillId="9" borderId="13" xfId="0" applyFont="1" applyFill="1" applyBorder="1" applyAlignment="1">
      <alignment horizontal="left" vertical="center" wrapText="1"/>
    </xf>
    <xf numFmtId="0" fontId="7" fillId="9" borderId="14" xfId="0" applyFont="1" applyFill="1" applyBorder="1" applyAlignment="1">
      <alignment horizontal="left" vertical="center" wrapText="1"/>
    </xf>
    <xf numFmtId="0" fontId="7" fillId="9" borderId="15" xfId="0" applyFont="1" applyFill="1" applyBorder="1" applyAlignment="1">
      <alignment horizontal="left" vertical="center" wrapText="1"/>
    </xf>
    <xf numFmtId="0" fontId="7" fillId="5" borderId="7" xfId="0" applyFont="1" applyFill="1" applyBorder="1" applyAlignment="1">
      <alignment horizontal="left" vertical="center"/>
    </xf>
    <xf numFmtId="0" fontId="7" fillId="5" borderId="8" xfId="0" applyFont="1" applyFill="1" applyBorder="1" applyAlignment="1">
      <alignment horizontal="left" vertical="center"/>
    </xf>
    <xf numFmtId="0" fontId="7" fillId="5" borderId="9" xfId="0" applyFont="1" applyFill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</cellXfs>
  <cellStyles count="5">
    <cellStyle name="Comma 2" xfId="3"/>
    <cellStyle name="Hyperlink" xfId="1" builtinId="8"/>
    <cellStyle name="Normal" xfId="0" builtinId="0"/>
    <cellStyle name="Normal 2" xfId="2"/>
    <cellStyle name="Percent" xfId="4" builtinId="5"/>
  </cellStyles>
  <dxfs count="51">
    <dxf>
      <font>
        <color theme="6" tint="0.39994506668294322"/>
      </font>
    </dxf>
    <dxf>
      <font>
        <color theme="6" tint="0.39994506668294322"/>
      </font>
    </dxf>
    <dxf>
      <font>
        <color theme="6" tint="0.39994506668294322"/>
      </font>
    </dxf>
    <dxf>
      <font>
        <color theme="6" tint="0.39994506668294322"/>
      </font>
    </dxf>
    <dxf>
      <font>
        <color theme="6" tint="0.39994506668294322"/>
      </font>
    </dxf>
    <dxf>
      <font>
        <color theme="6" tint="0.39994506668294322"/>
      </font>
    </dxf>
    <dxf>
      <font>
        <color theme="6" tint="0.39994506668294322"/>
      </font>
    </dxf>
    <dxf>
      <font>
        <color theme="6" tint="0.39994506668294322"/>
      </font>
    </dxf>
    <dxf>
      <font>
        <color theme="6" tint="0.39994506668294322"/>
      </font>
    </dxf>
    <dxf>
      <font>
        <color theme="3" tint="0.79998168889431442"/>
      </font>
    </dxf>
    <dxf>
      <font>
        <color theme="6" tint="0.39994506668294322"/>
      </font>
    </dxf>
    <dxf>
      <font>
        <color theme="6" tint="0.39994506668294322"/>
      </font>
    </dxf>
    <dxf>
      <font>
        <color theme="6" tint="0.39994506668294322"/>
      </font>
    </dxf>
    <dxf>
      <font>
        <color theme="6" tint="0.39994506668294322"/>
      </font>
    </dxf>
    <dxf>
      <font>
        <color theme="6" tint="0.39994506668294322"/>
      </font>
    </dxf>
    <dxf>
      <font>
        <color theme="6" tint="0.39994506668294322"/>
      </font>
    </dxf>
    <dxf>
      <font>
        <color theme="3" tint="0.79998168889431442"/>
      </font>
    </dxf>
    <dxf>
      <font>
        <color theme="6" tint="0.39994506668294322"/>
      </font>
    </dxf>
    <dxf>
      <font>
        <color theme="6" tint="0.39994506668294322"/>
      </font>
    </dxf>
    <dxf>
      <font>
        <color theme="6" tint="0.39994506668294322"/>
      </font>
    </dxf>
    <dxf>
      <font>
        <color theme="6" tint="0.39994506668294322"/>
      </font>
    </dxf>
    <dxf>
      <font>
        <color theme="6" tint="0.39994506668294322"/>
      </font>
    </dxf>
    <dxf>
      <font>
        <color theme="6" tint="0.39994506668294322"/>
      </font>
    </dxf>
    <dxf>
      <font>
        <color theme="6" tint="0.39994506668294322"/>
      </font>
    </dxf>
    <dxf>
      <font>
        <color theme="6" tint="0.39994506668294322"/>
      </font>
    </dxf>
    <dxf>
      <font>
        <color theme="6" tint="0.39994506668294322"/>
      </font>
    </dxf>
    <dxf>
      <font>
        <color theme="6" tint="0.39994506668294322"/>
      </font>
    </dxf>
    <dxf>
      <font>
        <color theme="6" tint="0.39994506668294322"/>
      </font>
    </dxf>
    <dxf>
      <font>
        <color theme="6" tint="0.39994506668294322"/>
      </font>
    </dxf>
    <dxf>
      <font>
        <color theme="6" tint="0.39994506668294322"/>
      </font>
    </dxf>
    <dxf>
      <font>
        <color theme="6" tint="0.39994506668294322"/>
      </font>
    </dxf>
    <dxf>
      <font>
        <color theme="6" tint="0.39994506668294322"/>
      </font>
    </dxf>
    <dxf>
      <font>
        <color theme="6" tint="0.39994506668294322"/>
      </font>
    </dxf>
    <dxf>
      <font>
        <color theme="6" tint="0.39994506668294322"/>
      </font>
    </dxf>
    <dxf>
      <font>
        <color theme="4" tint="0.79998168889431442"/>
      </font>
    </dxf>
    <dxf>
      <font>
        <color theme="6" tint="0.39994506668294322"/>
      </font>
    </dxf>
    <dxf>
      <font>
        <color theme="6" tint="0.39994506668294322"/>
      </font>
    </dxf>
    <dxf>
      <font>
        <color theme="6" tint="0.39994506668294322"/>
      </font>
    </dxf>
    <dxf>
      <font>
        <color theme="6" tint="0.39994506668294322"/>
      </font>
    </dxf>
    <dxf>
      <font>
        <color theme="6" tint="0.39994506668294322"/>
      </font>
    </dxf>
    <dxf>
      <font>
        <color theme="6" tint="0.39994506668294322"/>
      </font>
    </dxf>
    <dxf>
      <font>
        <color theme="6" tint="0.39994506668294322"/>
      </font>
    </dxf>
    <dxf>
      <font>
        <color theme="6" tint="0.39994506668294322"/>
      </font>
    </dxf>
    <dxf>
      <font>
        <color theme="6" tint="0.39994506668294322"/>
      </font>
    </dxf>
    <dxf>
      <font>
        <color theme="6" tint="0.39994506668294322"/>
      </font>
    </dxf>
    <dxf>
      <font>
        <color theme="6" tint="0.39994506668294322"/>
      </font>
    </dxf>
    <dxf>
      <font>
        <color theme="6" tint="0.39994506668294322"/>
      </font>
    </dxf>
    <dxf>
      <font>
        <color theme="6" tint="0.39994506668294322"/>
      </font>
    </dxf>
    <dxf>
      <font>
        <color theme="6" tint="0.39994506668294322"/>
      </font>
    </dxf>
    <dxf>
      <font>
        <color theme="6" tint="0.39994506668294322"/>
      </font>
    </dxf>
    <dxf>
      <font>
        <color theme="6" tint="0.3999450666829432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2"/>
  <sheetViews>
    <sheetView showGridLines="0" tabSelected="1" zoomScale="90" zoomScaleNormal="90" workbookViewId="0">
      <selection activeCell="B2" sqref="B2:L26"/>
    </sheetView>
  </sheetViews>
  <sheetFormatPr defaultRowHeight="15" x14ac:dyDescent="0.2"/>
  <cols>
    <col min="1" max="1" width="2" style="2" customWidth="1"/>
    <col min="2" max="2" width="0.85546875" style="2" customWidth="1"/>
    <col min="3" max="3" width="0.85546875" style="2" hidden="1" customWidth="1"/>
    <col min="4" max="4" width="65.7109375" style="2" customWidth="1"/>
    <col min="5" max="5" width="1.140625" style="3" customWidth="1"/>
    <col min="6" max="6" width="9.85546875" style="2" bestFit="1" customWidth="1"/>
    <col min="7" max="7" width="8.28515625" style="2" bestFit="1" customWidth="1"/>
    <col min="8" max="8" width="0.5703125" style="2" customWidth="1"/>
    <col min="9" max="10" width="10.140625" style="2" customWidth="1"/>
    <col min="11" max="11" width="1" style="2" customWidth="1"/>
    <col min="12" max="16384" width="9.140625" style="2"/>
  </cols>
  <sheetData>
    <row r="1" spans="2:19" ht="15.75" thickBot="1" x14ac:dyDescent="0.25"/>
    <row r="2" spans="2:19" ht="21" customHeight="1" x14ac:dyDescent="0.2">
      <c r="B2" s="97" t="s">
        <v>106</v>
      </c>
      <c r="C2" s="98"/>
      <c r="D2" s="98"/>
      <c r="E2" s="98"/>
      <c r="F2" s="98"/>
      <c r="G2" s="98"/>
      <c r="H2" s="98"/>
      <c r="I2" s="98"/>
      <c r="J2" s="98"/>
      <c r="K2" s="99"/>
    </row>
    <row r="3" spans="2:19" ht="4.5" customHeight="1" x14ac:dyDescent="0.25">
      <c r="B3" s="30"/>
      <c r="C3" s="17"/>
      <c r="D3" s="17"/>
      <c r="E3" s="18"/>
      <c r="F3" s="8"/>
      <c r="G3" s="8"/>
      <c r="H3" s="11"/>
      <c r="I3" s="11"/>
      <c r="J3" s="11"/>
      <c r="K3" s="31"/>
    </row>
    <row r="4" spans="2:19" ht="13.5" customHeight="1" x14ac:dyDescent="0.2">
      <c r="B4" s="30"/>
      <c r="C4" s="81"/>
      <c r="D4" s="83" t="s">
        <v>11</v>
      </c>
      <c r="E4" s="1"/>
      <c r="F4" s="86">
        <v>75</v>
      </c>
      <c r="G4" s="11"/>
      <c r="H4" s="11"/>
      <c r="I4" s="11"/>
      <c r="J4" s="11"/>
      <c r="K4" s="31"/>
    </row>
    <row r="5" spans="2:19" s="9" customFormat="1" x14ac:dyDescent="0.25">
      <c r="B5" s="32"/>
      <c r="C5" s="8"/>
      <c r="D5" s="84" t="s">
        <v>0</v>
      </c>
      <c r="E5" s="8"/>
      <c r="F5" s="85">
        <v>6</v>
      </c>
      <c r="G5" s="8"/>
      <c r="H5" s="8"/>
      <c r="I5" s="8"/>
      <c r="K5" s="33"/>
    </row>
    <row r="6" spans="2:19" s="9" customFormat="1" x14ac:dyDescent="0.25">
      <c r="B6" s="32"/>
      <c r="C6" s="8"/>
      <c r="D6" s="82" t="s">
        <v>61</v>
      </c>
      <c r="E6" s="8"/>
      <c r="F6" s="66">
        <v>10.5</v>
      </c>
      <c r="G6" s="8"/>
      <c r="H6" s="8"/>
      <c r="I6" s="8"/>
      <c r="K6" s="33"/>
    </row>
    <row r="7" spans="2:19" s="9" customFormat="1" ht="4.5" customHeight="1" x14ac:dyDescent="0.25">
      <c r="B7" s="32"/>
      <c r="C7" s="1"/>
      <c r="D7" s="8"/>
      <c r="E7" s="8"/>
      <c r="F7" s="8"/>
      <c r="G7" s="8"/>
      <c r="H7" s="8"/>
      <c r="I7" s="8"/>
      <c r="J7" s="8"/>
      <c r="K7" s="33"/>
    </row>
    <row r="8" spans="2:19" ht="15" customHeight="1" x14ac:dyDescent="0.25">
      <c r="B8" s="30"/>
      <c r="C8" s="1"/>
      <c r="D8" s="101" t="s">
        <v>18</v>
      </c>
      <c r="E8" s="8"/>
      <c r="F8" s="100" t="s">
        <v>8</v>
      </c>
      <c r="G8" s="100"/>
      <c r="H8" s="8"/>
      <c r="I8" s="100" t="s">
        <v>16</v>
      </c>
      <c r="J8" s="100"/>
      <c r="K8" s="31"/>
    </row>
    <row r="9" spans="2:19" ht="14.25" customHeight="1" x14ac:dyDescent="0.25">
      <c r="B9" s="30"/>
      <c r="C9" s="1"/>
      <c r="D9" s="101"/>
      <c r="E9" s="8"/>
      <c r="F9" s="28" t="s">
        <v>13</v>
      </c>
      <c r="G9" s="28" t="s">
        <v>14</v>
      </c>
      <c r="H9" s="8"/>
      <c r="I9" s="28" t="s">
        <v>13</v>
      </c>
      <c r="J9" s="28" t="s">
        <v>14</v>
      </c>
      <c r="K9" s="31"/>
    </row>
    <row r="10" spans="2:19" ht="2.25" customHeight="1" x14ac:dyDescent="0.25">
      <c r="B10" s="30"/>
      <c r="C10" s="1"/>
      <c r="D10" s="12"/>
      <c r="E10" s="10"/>
      <c r="F10" s="13"/>
      <c r="G10" s="13"/>
      <c r="H10" s="8"/>
      <c r="I10" s="13"/>
      <c r="J10" s="13"/>
      <c r="K10" s="31"/>
    </row>
    <row r="11" spans="2:19" x14ac:dyDescent="0.25">
      <c r="B11" s="30"/>
      <c r="C11" s="34"/>
      <c r="D11" s="29" t="str">
        <f>'Funding Details'!C9</f>
        <v>1. Setting up New Libraries</v>
      </c>
      <c r="E11" s="10"/>
      <c r="F11" s="26">
        <f>'Funding Details'!H16</f>
        <v>70000</v>
      </c>
      <c r="G11" s="26">
        <f>F11/$F$4</f>
        <v>933.33333333333337</v>
      </c>
      <c r="H11" s="8"/>
      <c r="I11" s="26">
        <f>F11*$F$5</f>
        <v>420000</v>
      </c>
      <c r="J11" s="26">
        <f>I11/$F$4</f>
        <v>5600</v>
      </c>
      <c r="K11" s="31"/>
      <c r="M11" s="2" t="s">
        <v>12</v>
      </c>
    </row>
    <row r="12" spans="2:19" ht="3" customHeight="1" x14ac:dyDescent="0.25">
      <c r="B12" s="30"/>
      <c r="C12" s="34"/>
      <c r="D12" s="8"/>
      <c r="E12" s="8"/>
      <c r="F12" s="25"/>
      <c r="G12" s="25"/>
      <c r="H12" s="8"/>
      <c r="I12" s="8"/>
      <c r="J12" s="8"/>
      <c r="K12" s="31"/>
    </row>
    <row r="13" spans="2:19" ht="47.25" customHeight="1" x14ac:dyDescent="0.25">
      <c r="B13" s="30"/>
      <c r="C13" s="34"/>
      <c r="D13" s="29" t="str">
        <f>'Funding Details'!C18</f>
        <v>2. Running Existing Libraries + MLL Program (20 Students) +  Book of the Month Clubs /Story Writing Program/Drama Club (20 Students per School) + GROWBY Mentoring Programs (60 Students per School)</v>
      </c>
      <c r="E13" s="10"/>
      <c r="F13" s="26">
        <f>'Funding Details'!H25</f>
        <v>82750</v>
      </c>
      <c r="G13" s="26">
        <f>F13/$F$4</f>
        <v>1103.3333333333333</v>
      </c>
      <c r="H13" s="8"/>
      <c r="I13" s="26">
        <f>F13*$F$5</f>
        <v>496500</v>
      </c>
      <c r="J13" s="26">
        <f>I13/$F$4</f>
        <v>6620</v>
      </c>
      <c r="K13" s="31"/>
      <c r="M13" s="2" t="s">
        <v>12</v>
      </c>
      <c r="P13" s="37"/>
      <c r="Q13" s="39"/>
      <c r="R13" s="37"/>
      <c r="S13" s="38"/>
    </row>
    <row r="14" spans="2:19" ht="2.25" customHeight="1" x14ac:dyDescent="0.25">
      <c r="B14" s="30"/>
      <c r="C14" s="34"/>
      <c r="D14" s="8"/>
      <c r="E14" s="8"/>
      <c r="F14" s="25"/>
      <c r="G14" s="25"/>
      <c r="H14" s="8"/>
      <c r="I14" s="8"/>
      <c r="J14" s="8"/>
      <c r="K14" s="31"/>
    </row>
    <row r="15" spans="2:19" x14ac:dyDescent="0.25">
      <c r="B15" s="30"/>
      <c r="C15" s="34"/>
      <c r="D15" s="29" t="str">
        <f>'Funding Details'!C27</f>
        <v>3. Running Art Programs (20 Students per School)</v>
      </c>
      <c r="E15" s="10"/>
      <c r="F15" s="26">
        <f>'Funding Details'!H33</f>
        <v>24083.333333333332</v>
      </c>
      <c r="G15" s="26">
        <f>F15/$F$4</f>
        <v>321.11111111111109</v>
      </c>
      <c r="H15" s="8"/>
      <c r="I15" s="26">
        <f>F15*$F$5</f>
        <v>144500</v>
      </c>
      <c r="J15" s="26">
        <f>I15/$F$4</f>
        <v>1926.6666666666667</v>
      </c>
      <c r="K15" s="31"/>
      <c r="Q15" s="39"/>
    </row>
    <row r="16" spans="2:19" ht="2.25" customHeight="1" x14ac:dyDescent="0.25">
      <c r="B16" s="30"/>
      <c r="C16" s="34"/>
      <c r="D16" s="8"/>
      <c r="E16" s="8"/>
      <c r="F16" s="25"/>
      <c r="G16" s="25"/>
      <c r="H16" s="8"/>
      <c r="I16" s="8"/>
      <c r="J16" s="8"/>
      <c r="K16" s="31"/>
    </row>
    <row r="17" spans="2:17" x14ac:dyDescent="0.25">
      <c r="B17" s="30"/>
      <c r="C17" s="34"/>
      <c r="D17" s="29" t="str">
        <f>'Funding Details'!C35</f>
        <v>4. Running Science Clubs (20 students per School)</v>
      </c>
      <c r="E17" s="10"/>
      <c r="F17" s="26">
        <f>'Funding Details'!H41</f>
        <v>23500</v>
      </c>
      <c r="G17" s="26">
        <f>F17/$F$4</f>
        <v>313.33333333333331</v>
      </c>
      <c r="H17" s="8"/>
      <c r="I17" s="26">
        <f>F17*$F$5</f>
        <v>141000</v>
      </c>
      <c r="J17" s="26">
        <f>I17/$F$4</f>
        <v>1880</v>
      </c>
      <c r="K17" s="31"/>
      <c r="Q17" s="39"/>
    </row>
    <row r="18" spans="2:17" ht="2.25" customHeight="1" x14ac:dyDescent="0.25">
      <c r="B18" s="30"/>
      <c r="C18" s="34"/>
      <c r="D18" s="8"/>
      <c r="E18" s="8"/>
      <c r="F18" s="25"/>
      <c r="G18" s="25"/>
      <c r="H18" s="8"/>
      <c r="I18" s="8"/>
      <c r="J18" s="8"/>
      <c r="K18" s="31"/>
    </row>
    <row r="19" spans="2:17" x14ac:dyDescent="0.25">
      <c r="B19" s="30"/>
      <c r="C19" s="34"/>
      <c r="D19" s="29" t="str">
        <f>'Funding Details'!C43</f>
        <v>5. Setting Up &amp; Running Computer Clubs (20 Students per School)</v>
      </c>
      <c r="E19" s="10"/>
      <c r="F19" s="26">
        <f>'Funding Details'!H49</f>
        <v>26750</v>
      </c>
      <c r="G19" s="26">
        <f>F19/$F$4</f>
        <v>356.66666666666669</v>
      </c>
      <c r="H19" s="8"/>
      <c r="I19" s="26">
        <f>F19*$F$5</f>
        <v>160500</v>
      </c>
      <c r="J19" s="26">
        <f>I19/$F$4</f>
        <v>2140</v>
      </c>
      <c r="K19" s="31"/>
      <c r="Q19" s="39"/>
    </row>
    <row r="20" spans="2:17" ht="2.25" customHeight="1" x14ac:dyDescent="0.25">
      <c r="B20" s="30"/>
      <c r="C20" s="34"/>
      <c r="D20" s="8"/>
      <c r="E20" s="8"/>
      <c r="F20" s="25"/>
      <c r="G20" s="25"/>
      <c r="H20" s="8"/>
      <c r="I20" s="8"/>
      <c r="J20" s="8"/>
      <c r="K20" s="31"/>
    </row>
    <row r="21" spans="2:17" x14ac:dyDescent="0.25">
      <c r="B21" s="30"/>
      <c r="C21" s="34"/>
      <c r="D21" s="29" t="str">
        <f>'Funding Details'!C51</f>
        <v>6. Cross-Program Expenditure (across all Schools)</v>
      </c>
      <c r="E21" s="10"/>
      <c r="F21"/>
      <c r="G21"/>
      <c r="H21" s="8"/>
      <c r="I21" s="26">
        <f>'Funding Details'!K60</f>
        <v>254360</v>
      </c>
      <c r="J21" s="26">
        <f>I21/$F$4</f>
        <v>3391.4666666666667</v>
      </c>
      <c r="K21" s="31"/>
      <c r="Q21" s="39"/>
    </row>
    <row r="22" spans="2:17" s="9" customFormat="1" ht="2.25" customHeight="1" x14ac:dyDescent="0.25">
      <c r="B22" s="32"/>
      <c r="C22" s="1"/>
      <c r="D22" s="8"/>
      <c r="E22" s="8"/>
      <c r="F22" s="8"/>
      <c r="G22" s="8"/>
      <c r="H22" s="8"/>
      <c r="I22" s="8"/>
      <c r="J22" s="8"/>
      <c r="K22" s="33"/>
    </row>
    <row r="23" spans="2:17" ht="17.25" customHeight="1" x14ac:dyDescent="0.25">
      <c r="B23" s="94"/>
      <c r="C23" s="95" t="s">
        <v>96</v>
      </c>
      <c r="D23" s="96"/>
      <c r="E23" s="10"/>
      <c r="F23" s="8"/>
      <c r="G23" s="8"/>
      <c r="H23" s="8"/>
      <c r="I23" s="93">
        <f>SUM(I11:I21)</f>
        <v>1616860</v>
      </c>
      <c r="J23" s="93">
        <f>SUM(J11:J21)</f>
        <v>21558.133333333331</v>
      </c>
      <c r="K23" s="31"/>
    </row>
    <row r="24" spans="2:17" s="9" customFormat="1" ht="2.25" customHeight="1" x14ac:dyDescent="0.25">
      <c r="B24" s="32"/>
      <c r="C24" s="1"/>
      <c r="D24" s="8"/>
      <c r="E24" s="8"/>
      <c r="F24" s="8"/>
      <c r="G24" s="8"/>
      <c r="H24" s="8"/>
      <c r="I24" s="8"/>
      <c r="J24" s="8"/>
      <c r="K24" s="33"/>
    </row>
    <row r="25" spans="2:17" ht="17.25" customHeight="1" x14ac:dyDescent="0.25">
      <c r="B25" s="94"/>
      <c r="C25" s="95" t="s">
        <v>97</v>
      </c>
      <c r="D25" s="96"/>
      <c r="E25" s="10"/>
      <c r="F25" s="8"/>
      <c r="G25" s="8"/>
      <c r="H25" s="8"/>
      <c r="I25" s="93">
        <f>I23-'Funding Details'!K16-'Funding Details'!K45</f>
        <v>1136860</v>
      </c>
      <c r="J25" s="93">
        <f>I25/$F$4</f>
        <v>15158.133333333333</v>
      </c>
      <c r="K25" s="31"/>
    </row>
    <row r="26" spans="2:17" ht="3" customHeight="1" thickBot="1" x14ac:dyDescent="0.25">
      <c r="B26" s="35"/>
      <c r="C26" s="15"/>
      <c r="D26" s="15"/>
      <c r="E26" s="16"/>
      <c r="F26" s="15"/>
      <c r="G26" s="15"/>
      <c r="H26" s="15"/>
      <c r="I26" s="15"/>
      <c r="J26" s="15"/>
      <c r="K26" s="36"/>
    </row>
    <row r="32" spans="2:17" x14ac:dyDescent="0.2">
      <c r="G32" s="2" t="s">
        <v>12</v>
      </c>
    </row>
  </sheetData>
  <mergeCells count="6">
    <mergeCell ref="C25:D25"/>
    <mergeCell ref="B2:K2"/>
    <mergeCell ref="I8:J8"/>
    <mergeCell ref="F8:G8"/>
    <mergeCell ref="D8:D9"/>
    <mergeCell ref="C23:D23"/>
  </mergeCells>
  <phoneticPr fontId="3" type="noConversion"/>
  <conditionalFormatting sqref="F1:G1 F3:G3 J23 F8 F9:G10 F26:G1048576">
    <cfRule type="cellIs" dxfId="50" priority="121" operator="equal">
      <formula>0</formula>
    </cfRule>
  </conditionalFormatting>
  <conditionalFormatting sqref="I10:J10">
    <cfRule type="cellIs" dxfId="49" priority="118" operator="equal">
      <formula>0</formula>
    </cfRule>
  </conditionalFormatting>
  <conditionalFormatting sqref="I23">
    <cfRule type="cellIs" dxfId="48" priority="58" operator="equal">
      <formula>0</formula>
    </cfRule>
  </conditionalFormatting>
  <conditionalFormatting sqref="I9:J9">
    <cfRule type="cellIs" dxfId="47" priority="50" operator="equal">
      <formula>0</formula>
    </cfRule>
  </conditionalFormatting>
  <conditionalFormatting sqref="F11:G11">
    <cfRule type="cellIs" dxfId="46" priority="48" operator="equal">
      <formula>0</formula>
    </cfRule>
  </conditionalFormatting>
  <conditionalFormatting sqref="F13:G13">
    <cfRule type="cellIs" dxfId="45" priority="46" operator="equal">
      <formula>0</formula>
    </cfRule>
  </conditionalFormatting>
  <conditionalFormatting sqref="F15:G15">
    <cfRule type="cellIs" dxfId="44" priority="44" operator="equal">
      <formula>0</formula>
    </cfRule>
  </conditionalFormatting>
  <conditionalFormatting sqref="J8">
    <cfRule type="cellIs" dxfId="43" priority="40" operator="equal">
      <formula>0</formula>
    </cfRule>
  </conditionalFormatting>
  <conditionalFormatting sqref="J15">
    <cfRule type="cellIs" dxfId="42" priority="31" operator="equal">
      <formula>0</formula>
    </cfRule>
  </conditionalFormatting>
  <conditionalFormatting sqref="I11">
    <cfRule type="cellIs" dxfId="41" priority="37" operator="equal">
      <formula>0</formula>
    </cfRule>
  </conditionalFormatting>
  <conditionalFormatting sqref="I13">
    <cfRule type="cellIs" dxfId="40" priority="36" operator="equal">
      <formula>0</formula>
    </cfRule>
  </conditionalFormatting>
  <conditionalFormatting sqref="I15">
    <cfRule type="cellIs" dxfId="39" priority="35" operator="equal">
      <formula>0</formula>
    </cfRule>
  </conditionalFormatting>
  <conditionalFormatting sqref="J11">
    <cfRule type="cellIs" dxfId="38" priority="33" operator="equal">
      <formula>0</formula>
    </cfRule>
  </conditionalFormatting>
  <conditionalFormatting sqref="J13">
    <cfRule type="cellIs" dxfId="37" priority="32" operator="equal">
      <formula>0</formula>
    </cfRule>
  </conditionalFormatting>
  <conditionalFormatting sqref="J21">
    <cfRule type="cellIs" dxfId="36" priority="19" operator="equal">
      <formula>0</formula>
    </cfRule>
  </conditionalFormatting>
  <conditionalFormatting sqref="I21">
    <cfRule type="cellIs" dxfId="35" priority="20" operator="equal">
      <formula>0</formula>
    </cfRule>
  </conditionalFormatting>
  <conditionalFormatting sqref="H21:J21 F11:J20">
    <cfRule type="cellIs" dxfId="34" priority="18" operator="equal">
      <formula>0</formula>
    </cfRule>
  </conditionalFormatting>
  <conditionalFormatting sqref="F17:G17">
    <cfRule type="cellIs" dxfId="33" priority="11" operator="equal">
      <formula>0</formula>
    </cfRule>
  </conditionalFormatting>
  <conditionalFormatting sqref="J17">
    <cfRule type="cellIs" dxfId="32" priority="9" operator="equal">
      <formula>0</formula>
    </cfRule>
  </conditionalFormatting>
  <conditionalFormatting sqref="I17">
    <cfRule type="cellIs" dxfId="31" priority="10" operator="equal">
      <formula>0</formula>
    </cfRule>
  </conditionalFormatting>
  <conditionalFormatting sqref="F19:G19">
    <cfRule type="cellIs" dxfId="30" priority="7" operator="equal">
      <formula>0</formula>
    </cfRule>
  </conditionalFormatting>
  <conditionalFormatting sqref="J19">
    <cfRule type="cellIs" dxfId="29" priority="5" operator="equal">
      <formula>0</formula>
    </cfRule>
  </conditionalFormatting>
  <conditionalFormatting sqref="I19">
    <cfRule type="cellIs" dxfId="28" priority="6" operator="equal">
      <formula>0</formula>
    </cfRule>
  </conditionalFormatting>
  <conditionalFormatting sqref="I19">
    <cfRule type="cellIs" dxfId="27" priority="3" operator="equal">
      <formula>0</formula>
    </cfRule>
  </conditionalFormatting>
  <conditionalFormatting sqref="J25">
    <cfRule type="cellIs" dxfId="26" priority="2" operator="equal">
      <formula>0</formula>
    </cfRule>
  </conditionalFormatting>
  <conditionalFormatting sqref="I25">
    <cfRule type="cellIs" dxfId="25" priority="1" operator="equal">
      <formula>0</formula>
    </cfRule>
  </conditionalFormatting>
  <printOptions horizontalCentered="1"/>
  <pageMargins left="0.6" right="0.6" top="0.6" bottom="0.6" header="0" footer="0"/>
  <pageSetup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6"/>
  <sheetViews>
    <sheetView showGridLines="0" tabSelected="1" zoomScale="85" zoomScaleNormal="85" workbookViewId="0">
      <pane xSplit="3" ySplit="19" topLeftCell="D34" activePane="bottomRight" state="frozen"/>
      <selection activeCell="B2" sqref="B2:K26"/>
      <selection pane="topRight" activeCell="B2" sqref="B2:K26"/>
      <selection pane="bottomLeft" activeCell="B2" sqref="B2:K26"/>
      <selection pane="bottomRight" activeCell="B2" sqref="B2:L26"/>
    </sheetView>
  </sheetViews>
  <sheetFormatPr defaultRowHeight="15" x14ac:dyDescent="0.2"/>
  <cols>
    <col min="1" max="1" width="1.140625" style="2" customWidth="1"/>
    <col min="2" max="2" width="1.28515625" style="2" customWidth="1"/>
    <col min="3" max="3" width="97.7109375" style="2" customWidth="1"/>
    <col min="4" max="4" width="21" style="2" customWidth="1"/>
    <col min="5" max="5" width="1" style="3" customWidth="1"/>
    <col min="6" max="7" width="9.140625" style="2"/>
    <col min="8" max="8" width="8.28515625" style="2" customWidth="1"/>
    <col min="9" max="9" width="0.7109375" style="2" customWidth="1"/>
    <col min="10" max="10" width="7.5703125" style="2" customWidth="1"/>
    <col min="11" max="11" width="11.42578125" style="2" customWidth="1"/>
    <col min="12" max="12" width="1.140625" style="2" customWidth="1"/>
    <col min="13" max="13" width="2.140625" style="69" customWidth="1"/>
    <col min="14" max="15" width="9.140625" style="2"/>
    <col min="16" max="16" width="10.28515625" style="2" bestFit="1" customWidth="1"/>
    <col min="17" max="16384" width="9.140625" style="2"/>
  </cols>
  <sheetData>
    <row r="1" spans="2:15" ht="3.75" customHeight="1" thickBot="1" x14ac:dyDescent="0.25"/>
    <row r="2" spans="2:15" ht="15.75" hidden="1" thickBot="1" x14ac:dyDescent="0.25"/>
    <row r="3" spans="2:15" ht="126" hidden="1" customHeight="1" thickTop="1" x14ac:dyDescent="0.25">
      <c r="B3" s="4"/>
      <c r="C3" s="5"/>
      <c r="D3" s="5"/>
      <c r="E3" s="5"/>
      <c r="F3" s="5"/>
      <c r="G3" s="5"/>
      <c r="H3" s="5"/>
      <c r="I3" s="6"/>
      <c r="J3" s="6"/>
      <c r="K3" s="6"/>
      <c r="L3" s="7"/>
    </row>
    <row r="4" spans="2:15" ht="21" customHeight="1" thickBot="1" x14ac:dyDescent="0.25">
      <c r="B4" s="105" t="s">
        <v>107</v>
      </c>
      <c r="C4" s="106"/>
      <c r="D4" s="106"/>
      <c r="E4" s="106"/>
      <c r="F4" s="106"/>
      <c r="G4" s="106"/>
      <c r="H4" s="106"/>
      <c r="I4" s="106"/>
      <c r="J4" s="106"/>
      <c r="K4" s="106"/>
      <c r="L4" s="107"/>
    </row>
    <row r="5" spans="2:15" s="9" customFormat="1" ht="7.5" customHeight="1" x14ac:dyDescent="0.25">
      <c r="B5" s="32"/>
      <c r="C5" s="8"/>
      <c r="D5" s="8"/>
      <c r="E5" s="8"/>
      <c r="F5" s="8"/>
      <c r="G5" s="8"/>
      <c r="H5" s="8"/>
      <c r="I5" s="8"/>
      <c r="J5" s="8"/>
      <c r="K5" s="8"/>
      <c r="L5" s="33"/>
      <c r="M5" s="70"/>
    </row>
    <row r="6" spans="2:15" ht="19.5" customHeight="1" x14ac:dyDescent="0.2">
      <c r="B6" s="30"/>
      <c r="C6" s="101" t="s">
        <v>1</v>
      </c>
      <c r="D6" s="100" t="s">
        <v>2</v>
      </c>
      <c r="E6" s="10"/>
      <c r="F6" s="100" t="s">
        <v>8</v>
      </c>
      <c r="G6" s="100"/>
      <c r="H6" s="100"/>
      <c r="I6" s="11"/>
      <c r="J6" s="100" t="s">
        <v>16</v>
      </c>
      <c r="K6" s="100"/>
      <c r="L6" s="31"/>
    </row>
    <row r="7" spans="2:15" ht="27.75" customHeight="1" x14ac:dyDescent="0.2">
      <c r="B7" s="30"/>
      <c r="C7" s="101"/>
      <c r="D7" s="100"/>
      <c r="E7" s="10"/>
      <c r="F7" s="72" t="s">
        <v>17</v>
      </c>
      <c r="G7" s="72" t="s">
        <v>3</v>
      </c>
      <c r="H7" s="72" t="s">
        <v>4</v>
      </c>
      <c r="I7" s="11"/>
      <c r="J7" s="72" t="s">
        <v>0</v>
      </c>
      <c r="K7" s="72" t="s">
        <v>4</v>
      </c>
      <c r="L7" s="31"/>
    </row>
    <row r="8" spans="2:15" ht="6" customHeight="1" x14ac:dyDescent="0.2">
      <c r="B8" s="30"/>
      <c r="C8" s="12"/>
      <c r="D8" s="12"/>
      <c r="E8" s="10"/>
      <c r="F8" s="13"/>
      <c r="G8" s="13"/>
      <c r="H8" s="13"/>
      <c r="I8" s="11"/>
      <c r="J8" s="13"/>
      <c r="K8" s="13"/>
      <c r="L8" s="31"/>
    </row>
    <row r="9" spans="2:15" x14ac:dyDescent="0.2">
      <c r="B9" s="30"/>
      <c r="C9" s="102" t="s">
        <v>62</v>
      </c>
      <c r="D9" s="103"/>
      <c r="E9" s="103"/>
      <c r="F9" s="103"/>
      <c r="G9" s="103"/>
      <c r="H9" s="103"/>
      <c r="I9" s="103"/>
      <c r="J9" s="103"/>
      <c r="K9" s="104"/>
      <c r="L9" s="31"/>
      <c r="O9" s="2" t="s">
        <v>12</v>
      </c>
    </row>
    <row r="10" spans="2:15" s="9" customFormat="1" ht="3.75" hidden="1" customHeight="1" x14ac:dyDescent="0.25">
      <c r="B10" s="32"/>
      <c r="C10" s="8"/>
      <c r="D10" s="8"/>
      <c r="E10" s="8"/>
      <c r="F10" s="8"/>
      <c r="G10" s="8"/>
      <c r="H10" s="8"/>
      <c r="I10" s="8"/>
      <c r="J10" s="8"/>
      <c r="K10" s="8"/>
      <c r="L10" s="33"/>
      <c r="M10" s="70"/>
    </row>
    <row r="11" spans="2:15" ht="19.5" customHeight="1" x14ac:dyDescent="0.2">
      <c r="B11" s="30"/>
      <c r="C11" s="19" t="s">
        <v>63</v>
      </c>
      <c r="D11" s="20" t="s">
        <v>8</v>
      </c>
      <c r="E11" s="10"/>
      <c r="F11" s="77">
        <v>1</v>
      </c>
      <c r="G11" s="77">
        <v>12000</v>
      </c>
      <c r="H11" s="77">
        <f>F11*G11</f>
        <v>12000</v>
      </c>
      <c r="I11" s="11"/>
      <c r="J11" s="108">
        <f>'Funding Overview'!F5</f>
        <v>6</v>
      </c>
      <c r="K11" s="77">
        <f>$J$11*H11</f>
        <v>72000</v>
      </c>
      <c r="L11" s="31"/>
    </row>
    <row r="12" spans="2:15" ht="19.5" customHeight="1" x14ac:dyDescent="0.2">
      <c r="B12" s="30"/>
      <c r="C12" s="21" t="s">
        <v>66</v>
      </c>
      <c r="D12" s="22" t="s">
        <v>8</v>
      </c>
      <c r="E12" s="10"/>
      <c r="F12" s="78">
        <v>1</v>
      </c>
      <c r="G12" s="78">
        <v>25000</v>
      </c>
      <c r="H12" s="78">
        <f t="shared" ref="H12:H14" si="0">F12*G12</f>
        <v>25000</v>
      </c>
      <c r="I12" s="11"/>
      <c r="J12" s="109"/>
      <c r="K12" s="78">
        <f t="shared" ref="K12:K14" si="1">$J$11*H12</f>
        <v>150000</v>
      </c>
      <c r="L12" s="31" t="s">
        <v>12</v>
      </c>
    </row>
    <row r="13" spans="2:15" ht="19.5" customHeight="1" x14ac:dyDescent="0.2">
      <c r="B13" s="30"/>
      <c r="C13" s="21" t="s">
        <v>64</v>
      </c>
      <c r="D13" s="22" t="s">
        <v>7</v>
      </c>
      <c r="E13" s="10"/>
      <c r="F13" s="78">
        <v>600</v>
      </c>
      <c r="G13" s="78">
        <v>50</v>
      </c>
      <c r="H13" s="78">
        <f t="shared" si="0"/>
        <v>30000</v>
      </c>
      <c r="I13" s="11"/>
      <c r="J13" s="109"/>
      <c r="K13" s="78">
        <f t="shared" si="1"/>
        <v>180000</v>
      </c>
      <c r="L13" s="31" t="s">
        <v>12</v>
      </c>
    </row>
    <row r="14" spans="2:15" ht="19.5" customHeight="1" x14ac:dyDescent="0.2">
      <c r="B14" s="30"/>
      <c r="C14" s="23" t="s">
        <v>65</v>
      </c>
      <c r="D14" s="24" t="s">
        <v>6</v>
      </c>
      <c r="E14" s="10"/>
      <c r="F14" s="79">
        <v>1</v>
      </c>
      <c r="G14" s="79">
        <v>3000</v>
      </c>
      <c r="H14" s="79">
        <f t="shared" si="0"/>
        <v>3000</v>
      </c>
      <c r="I14" s="11"/>
      <c r="J14" s="110"/>
      <c r="K14" s="79">
        <f t="shared" si="1"/>
        <v>18000</v>
      </c>
      <c r="L14" s="31"/>
    </row>
    <row r="15" spans="2:15" s="9" customFormat="1" ht="6" hidden="1" customHeight="1" x14ac:dyDescent="0.25">
      <c r="B15" s="32"/>
      <c r="C15" s="8"/>
      <c r="D15" s="8"/>
      <c r="E15" s="8"/>
      <c r="F15" s="8"/>
      <c r="G15" s="8"/>
      <c r="H15" s="8"/>
      <c r="I15" s="8"/>
      <c r="J15" s="8"/>
      <c r="K15" s="8"/>
      <c r="L15" s="33"/>
      <c r="M15" s="70"/>
    </row>
    <row r="16" spans="2:15" x14ac:dyDescent="0.25">
      <c r="B16" s="30"/>
      <c r="C16" s="87" t="s">
        <v>86</v>
      </c>
      <c r="D16" s="88" t="s">
        <v>9</v>
      </c>
      <c r="E16" s="10"/>
      <c r="F16" s="8"/>
      <c r="G16" s="8"/>
      <c r="H16" s="27">
        <f>SUM(H9:H14)</f>
        <v>70000</v>
      </c>
      <c r="I16" s="11"/>
      <c r="J16" s="8"/>
      <c r="K16" s="27">
        <f>SUM(K9:K14)</f>
        <v>420000</v>
      </c>
      <c r="L16" s="31"/>
    </row>
    <row r="17" spans="2:13" ht="6" customHeight="1" x14ac:dyDescent="0.2">
      <c r="B17" s="30"/>
      <c r="C17" s="12"/>
      <c r="D17" s="12"/>
      <c r="E17" s="10"/>
      <c r="F17" s="13"/>
      <c r="G17" s="13"/>
      <c r="H17" s="13"/>
      <c r="I17" s="11"/>
      <c r="J17" s="13"/>
      <c r="K17" s="13"/>
      <c r="L17" s="31"/>
    </row>
    <row r="18" spans="2:13" ht="34.5" customHeight="1" x14ac:dyDescent="0.2">
      <c r="B18" s="30"/>
      <c r="C18" s="102" t="s">
        <v>92</v>
      </c>
      <c r="D18" s="103"/>
      <c r="E18" s="103"/>
      <c r="F18" s="103"/>
      <c r="G18" s="103"/>
      <c r="H18" s="103"/>
      <c r="I18" s="103"/>
      <c r="J18" s="103"/>
      <c r="K18" s="104"/>
      <c r="L18" s="31"/>
    </row>
    <row r="19" spans="2:13" s="9" customFormat="1" ht="3.75" hidden="1" customHeight="1" x14ac:dyDescent="0.25">
      <c r="B19" s="32"/>
      <c r="C19" s="8"/>
      <c r="D19" s="8"/>
      <c r="E19" s="8"/>
      <c r="F19" s="8"/>
      <c r="G19" s="8"/>
      <c r="H19" s="8"/>
      <c r="I19" s="8"/>
      <c r="J19" s="8"/>
      <c r="K19" s="8"/>
      <c r="L19" s="33"/>
      <c r="M19" s="70"/>
    </row>
    <row r="20" spans="2:13" ht="19.5" customHeight="1" x14ac:dyDescent="0.2">
      <c r="B20" s="30"/>
      <c r="C20" s="21" t="s">
        <v>98</v>
      </c>
      <c r="D20" s="22" t="s">
        <v>5</v>
      </c>
      <c r="E20" s="10"/>
      <c r="F20" s="68">
        <f>'Funding Overview'!$F$6</f>
        <v>10.5</v>
      </c>
      <c r="G20" s="74">
        <v>4000</v>
      </c>
      <c r="H20" s="74">
        <f t="shared" ref="H20:H23" si="2">F20*G20</f>
        <v>42000</v>
      </c>
      <c r="I20" s="11"/>
      <c r="J20" s="109">
        <v>6</v>
      </c>
      <c r="K20" s="74">
        <f>$J$20*H20</f>
        <v>252000</v>
      </c>
      <c r="L20" s="31" t="s">
        <v>12</v>
      </c>
    </row>
    <row r="21" spans="2:13" ht="19.5" customHeight="1" x14ac:dyDescent="0.2">
      <c r="B21" s="30"/>
      <c r="C21" s="21" t="s">
        <v>99</v>
      </c>
      <c r="D21" s="22" t="s">
        <v>5</v>
      </c>
      <c r="E21" s="10"/>
      <c r="F21" s="68">
        <f>'Funding Overview'!$F$6</f>
        <v>10.5</v>
      </c>
      <c r="G21" s="74">
        <f>10000/6</f>
        <v>1666.6666666666667</v>
      </c>
      <c r="H21" s="74">
        <f t="shared" si="2"/>
        <v>17500</v>
      </c>
      <c r="I21" s="11"/>
      <c r="J21" s="109"/>
      <c r="K21" s="74">
        <f t="shared" ref="K21:K23" si="3">$J$20*H21</f>
        <v>105000</v>
      </c>
      <c r="L21" s="31" t="s">
        <v>12</v>
      </c>
    </row>
    <row r="22" spans="2:13" ht="19.5" customHeight="1" x14ac:dyDescent="0.2">
      <c r="B22" s="30"/>
      <c r="C22" s="21" t="s">
        <v>100</v>
      </c>
      <c r="D22" s="22" t="s">
        <v>5</v>
      </c>
      <c r="E22" s="10"/>
      <c r="F22" s="68">
        <f>'Funding Overview'!$F$6</f>
        <v>10.5</v>
      </c>
      <c r="G22" s="74">
        <f>9000/6</f>
        <v>1500</v>
      </c>
      <c r="H22" s="74">
        <f t="shared" si="2"/>
        <v>15750</v>
      </c>
      <c r="I22" s="11"/>
      <c r="J22" s="109"/>
      <c r="K22" s="74">
        <f t="shared" si="3"/>
        <v>94500</v>
      </c>
      <c r="L22" s="31"/>
    </row>
    <row r="23" spans="2:13" ht="19.5" customHeight="1" x14ac:dyDescent="0.2">
      <c r="B23" s="30"/>
      <c r="C23" s="23" t="s">
        <v>101</v>
      </c>
      <c r="D23" s="24" t="s">
        <v>72</v>
      </c>
      <c r="E23" s="10"/>
      <c r="F23" s="75">
        <v>100</v>
      </c>
      <c r="G23" s="75">
        <v>75</v>
      </c>
      <c r="H23" s="75">
        <f t="shared" si="2"/>
        <v>7500</v>
      </c>
      <c r="I23" s="11"/>
      <c r="J23" s="110"/>
      <c r="K23" s="75">
        <f t="shared" si="3"/>
        <v>45000</v>
      </c>
      <c r="L23" s="31"/>
    </row>
    <row r="24" spans="2:13" s="9" customFormat="1" ht="6" hidden="1" customHeight="1" x14ac:dyDescent="0.25">
      <c r="B24" s="32"/>
      <c r="C24" s="8"/>
      <c r="D24" s="8"/>
      <c r="E24" s="8"/>
      <c r="F24" s="8"/>
      <c r="G24" s="8"/>
      <c r="H24" s="8"/>
      <c r="I24" s="8"/>
      <c r="J24" s="8"/>
      <c r="K24" s="8"/>
      <c r="L24" s="33"/>
      <c r="M24" s="70"/>
    </row>
    <row r="25" spans="2:13" ht="30" customHeight="1" x14ac:dyDescent="0.25">
      <c r="B25" s="30"/>
      <c r="C25" s="87" t="s">
        <v>91</v>
      </c>
      <c r="D25" s="88" t="s">
        <v>9</v>
      </c>
      <c r="E25" s="10"/>
      <c r="F25" s="8"/>
      <c r="G25" s="8"/>
      <c r="H25" s="27">
        <f>SUM(H18:H23)</f>
        <v>82750</v>
      </c>
      <c r="I25" s="11"/>
      <c r="J25" s="8"/>
      <c r="K25" s="27">
        <f>SUM(K18:K23)</f>
        <v>496500</v>
      </c>
      <c r="L25" s="31"/>
    </row>
    <row r="26" spans="2:13" ht="6" customHeight="1" x14ac:dyDescent="0.2">
      <c r="B26" s="30"/>
      <c r="C26" s="12"/>
      <c r="D26" s="12"/>
      <c r="E26" s="10"/>
      <c r="F26" s="13"/>
      <c r="G26" s="13"/>
      <c r="H26" s="13"/>
      <c r="I26" s="11"/>
      <c r="J26" s="13"/>
      <c r="K26" s="13"/>
      <c r="L26" s="31"/>
    </row>
    <row r="27" spans="2:13" x14ac:dyDescent="0.2">
      <c r="B27" s="30"/>
      <c r="C27" s="102" t="s">
        <v>93</v>
      </c>
      <c r="D27" s="103"/>
      <c r="E27" s="103"/>
      <c r="F27" s="103"/>
      <c r="G27" s="103"/>
      <c r="H27" s="103"/>
      <c r="I27" s="103"/>
      <c r="J27" s="103"/>
      <c r="K27" s="104"/>
      <c r="L27" s="31"/>
    </row>
    <row r="28" spans="2:13" s="9" customFormat="1" hidden="1" x14ac:dyDescent="0.25">
      <c r="B28" s="32"/>
      <c r="C28" s="8"/>
      <c r="D28" s="8"/>
      <c r="E28" s="8"/>
      <c r="F28" s="8"/>
      <c r="G28" s="8"/>
      <c r="H28" s="8"/>
      <c r="I28" s="8"/>
      <c r="J28" s="8"/>
      <c r="K28" s="8"/>
      <c r="L28" s="33"/>
      <c r="M28" s="70"/>
    </row>
    <row r="29" spans="2:13" ht="19.5" customHeight="1" x14ac:dyDescent="0.2">
      <c r="B29" s="30"/>
      <c r="C29" s="19" t="s">
        <v>69</v>
      </c>
      <c r="D29" s="19" t="s">
        <v>72</v>
      </c>
      <c r="E29" s="10"/>
      <c r="F29" s="73">
        <v>20</v>
      </c>
      <c r="G29" s="73">
        <v>250</v>
      </c>
      <c r="H29" s="73">
        <f>F29*G29</f>
        <v>5000</v>
      </c>
      <c r="I29" s="11"/>
      <c r="J29" s="108">
        <f>J11</f>
        <v>6</v>
      </c>
      <c r="K29" s="73">
        <f>$J$29*H29</f>
        <v>30000</v>
      </c>
      <c r="L29" s="31"/>
    </row>
    <row r="30" spans="2:13" ht="19.5" customHeight="1" x14ac:dyDescent="0.2">
      <c r="B30" s="30"/>
      <c r="C30" s="21" t="s">
        <v>68</v>
      </c>
      <c r="D30" s="21" t="s">
        <v>5</v>
      </c>
      <c r="E30" s="10"/>
      <c r="F30" s="68">
        <f>'Funding Overview'!$F$6</f>
        <v>10.5</v>
      </c>
      <c r="G30" s="74">
        <f>9000/6</f>
        <v>1500</v>
      </c>
      <c r="H30" s="74">
        <f t="shared" ref="H30:H31" si="4">F30*G30</f>
        <v>15750</v>
      </c>
      <c r="I30" s="11"/>
      <c r="J30" s="109"/>
      <c r="K30" s="74">
        <f>$J$29*H30</f>
        <v>94500</v>
      </c>
      <c r="L30" s="31"/>
    </row>
    <row r="31" spans="2:13" ht="19.5" customHeight="1" x14ac:dyDescent="0.2">
      <c r="B31" s="30"/>
      <c r="C31" s="23" t="s">
        <v>70</v>
      </c>
      <c r="D31" s="23" t="s">
        <v>102</v>
      </c>
      <c r="E31" s="10"/>
      <c r="F31" s="75">
        <v>1</v>
      </c>
      <c r="G31" s="75">
        <f>10000/3</f>
        <v>3333.3333333333335</v>
      </c>
      <c r="H31" s="75">
        <f t="shared" si="4"/>
        <v>3333.3333333333335</v>
      </c>
      <c r="I31" s="11"/>
      <c r="J31" s="110"/>
      <c r="K31" s="75">
        <f>$J$29*H31</f>
        <v>20000</v>
      </c>
      <c r="L31" s="31"/>
    </row>
    <row r="32" spans="2:13" s="9" customFormat="1" ht="4.5" hidden="1" customHeight="1" x14ac:dyDescent="0.25">
      <c r="B32" s="32"/>
      <c r="C32" s="8"/>
      <c r="D32" s="8"/>
      <c r="E32" s="8"/>
      <c r="F32" s="8"/>
      <c r="G32" s="8"/>
      <c r="H32" s="8"/>
      <c r="I32" s="8"/>
      <c r="J32" s="8"/>
      <c r="K32" s="8"/>
      <c r="L32" s="33"/>
      <c r="M32" s="70"/>
    </row>
    <row r="33" spans="2:13" x14ac:dyDescent="0.25">
      <c r="B33" s="30"/>
      <c r="C33" s="87" t="s">
        <v>87</v>
      </c>
      <c r="D33" s="88" t="s">
        <v>9</v>
      </c>
      <c r="E33" s="10"/>
      <c r="F33" s="8"/>
      <c r="G33" s="8"/>
      <c r="H33" s="27">
        <f>SUM(H27:H31)</f>
        <v>24083.333333333332</v>
      </c>
      <c r="I33" s="11"/>
      <c r="J33" s="8"/>
      <c r="K33" s="27">
        <f>SUM(K27:K31)</f>
        <v>144500</v>
      </c>
      <c r="L33" s="31"/>
    </row>
    <row r="34" spans="2:13" ht="6" customHeight="1" x14ac:dyDescent="0.2">
      <c r="B34" s="30"/>
      <c r="C34" s="76"/>
      <c r="D34" s="76"/>
      <c r="E34" s="76"/>
      <c r="F34" s="76"/>
      <c r="G34" s="76"/>
      <c r="H34" s="76"/>
      <c r="I34" s="76"/>
      <c r="J34" s="76"/>
      <c r="K34" s="76"/>
      <c r="L34" s="31"/>
    </row>
    <row r="35" spans="2:13" x14ac:dyDescent="0.2">
      <c r="B35" s="30"/>
      <c r="C35" s="102" t="s">
        <v>94</v>
      </c>
      <c r="D35" s="103"/>
      <c r="E35" s="103"/>
      <c r="F35" s="103"/>
      <c r="G35" s="103"/>
      <c r="H35" s="103"/>
      <c r="I35" s="103"/>
      <c r="J35" s="103"/>
      <c r="K35" s="104"/>
      <c r="L35" s="31"/>
    </row>
    <row r="36" spans="2:13" s="9" customFormat="1" ht="4.5" hidden="1" customHeight="1" x14ac:dyDescent="0.25">
      <c r="B36" s="32"/>
      <c r="C36" s="8"/>
      <c r="D36" s="8"/>
      <c r="E36" s="8"/>
      <c r="F36" s="8"/>
      <c r="G36" s="8"/>
      <c r="H36" s="8"/>
      <c r="I36" s="8"/>
      <c r="J36" s="8"/>
      <c r="K36" s="8"/>
      <c r="L36" s="33"/>
      <c r="M36" s="70"/>
    </row>
    <row r="37" spans="2:13" ht="19.5" customHeight="1" x14ac:dyDescent="0.2">
      <c r="B37" s="30"/>
      <c r="C37" s="19" t="s">
        <v>71</v>
      </c>
      <c r="D37" s="19" t="s">
        <v>72</v>
      </c>
      <c r="E37" s="10"/>
      <c r="F37" s="73">
        <v>20</v>
      </c>
      <c r="G37" s="73">
        <v>200</v>
      </c>
      <c r="H37" s="73">
        <f t="shared" ref="H37:H39" si="5">F37*G37</f>
        <v>4000</v>
      </c>
      <c r="I37" s="11"/>
      <c r="J37" s="108">
        <f>J29</f>
        <v>6</v>
      </c>
      <c r="K37" s="73">
        <f>$J$37*H37</f>
        <v>24000</v>
      </c>
      <c r="L37" s="31"/>
    </row>
    <row r="38" spans="2:13" ht="19.5" customHeight="1" x14ac:dyDescent="0.2">
      <c r="B38" s="30"/>
      <c r="C38" s="21" t="s">
        <v>73</v>
      </c>
      <c r="D38" s="21" t="s">
        <v>5</v>
      </c>
      <c r="E38" s="10"/>
      <c r="F38" s="68">
        <f>'Funding Overview'!$F$6</f>
        <v>10.5</v>
      </c>
      <c r="G38" s="74">
        <f>10000/6</f>
        <v>1666.6666666666667</v>
      </c>
      <c r="H38" s="74">
        <f t="shared" si="5"/>
        <v>17500</v>
      </c>
      <c r="I38" s="11"/>
      <c r="J38" s="109"/>
      <c r="K38" s="74">
        <f>$J$37*H38</f>
        <v>105000</v>
      </c>
      <c r="L38" s="31"/>
    </row>
    <row r="39" spans="2:13" ht="19.5" customHeight="1" x14ac:dyDescent="0.2">
      <c r="B39" s="30"/>
      <c r="C39" s="23" t="s">
        <v>74</v>
      </c>
      <c r="D39" s="23" t="s">
        <v>72</v>
      </c>
      <c r="E39" s="10"/>
      <c r="F39" s="75">
        <v>20</v>
      </c>
      <c r="G39" s="75">
        <v>100</v>
      </c>
      <c r="H39" s="75">
        <f t="shared" si="5"/>
        <v>2000</v>
      </c>
      <c r="I39" s="11"/>
      <c r="J39" s="110"/>
      <c r="K39" s="75">
        <f>$J$37*H39</f>
        <v>12000</v>
      </c>
      <c r="L39" s="31"/>
    </row>
    <row r="40" spans="2:13" s="9" customFormat="1" ht="5.25" hidden="1" customHeight="1" x14ac:dyDescent="0.25">
      <c r="B40" s="32"/>
      <c r="C40" s="8"/>
      <c r="D40" s="8"/>
      <c r="E40" s="8"/>
      <c r="F40" s="8"/>
      <c r="G40" s="8"/>
      <c r="H40" s="8"/>
      <c r="I40" s="8"/>
      <c r="J40" s="8"/>
      <c r="K40" s="8"/>
      <c r="L40" s="33"/>
      <c r="M40" s="70"/>
    </row>
    <row r="41" spans="2:13" x14ac:dyDescent="0.25">
      <c r="B41" s="30"/>
      <c r="C41" s="87" t="s">
        <v>88</v>
      </c>
      <c r="D41" s="88" t="s">
        <v>9</v>
      </c>
      <c r="E41" s="10"/>
      <c r="F41" s="8"/>
      <c r="G41" s="8"/>
      <c r="H41" s="27">
        <f>SUM(H35:H39)</f>
        <v>23500</v>
      </c>
      <c r="I41" s="11"/>
      <c r="J41" s="8"/>
      <c r="K41" s="27">
        <f>SUM(K35:K39)</f>
        <v>141000</v>
      </c>
      <c r="L41" s="31"/>
    </row>
    <row r="42" spans="2:13" ht="7.5" customHeight="1" x14ac:dyDescent="0.2">
      <c r="B42" s="30"/>
      <c r="C42" s="76"/>
      <c r="D42" s="76"/>
      <c r="E42" s="76"/>
      <c r="F42" s="76"/>
      <c r="G42" s="76"/>
      <c r="H42" s="76"/>
      <c r="I42" s="76"/>
      <c r="J42" s="76"/>
      <c r="K42" s="76"/>
      <c r="L42" s="31"/>
    </row>
    <row r="43" spans="2:13" x14ac:dyDescent="0.2">
      <c r="B43" s="30"/>
      <c r="C43" s="102" t="s">
        <v>95</v>
      </c>
      <c r="D43" s="103"/>
      <c r="E43" s="103"/>
      <c r="F43" s="103"/>
      <c r="G43" s="103"/>
      <c r="H43" s="103"/>
      <c r="I43" s="103"/>
      <c r="J43" s="103"/>
      <c r="K43" s="104"/>
      <c r="L43" s="31"/>
    </row>
    <row r="44" spans="2:13" s="9" customFormat="1" ht="10.5" hidden="1" customHeight="1" x14ac:dyDescent="0.25">
      <c r="B44" s="32"/>
      <c r="C44" s="8"/>
      <c r="D44" s="8"/>
      <c r="E44" s="8"/>
      <c r="F44" s="8"/>
      <c r="G44" s="8"/>
      <c r="H44" s="8"/>
      <c r="I44" s="8"/>
      <c r="J44" s="8"/>
      <c r="K44" s="8"/>
      <c r="L44" s="33"/>
      <c r="M44" s="70"/>
    </row>
    <row r="45" spans="2:13" ht="19.5" customHeight="1" x14ac:dyDescent="0.2">
      <c r="B45" s="30"/>
      <c r="C45" s="19" t="s">
        <v>103</v>
      </c>
      <c r="D45" s="19" t="s">
        <v>75</v>
      </c>
      <c r="E45" s="10"/>
      <c r="F45" s="73">
        <v>1</v>
      </c>
      <c r="G45" s="73">
        <f>15000*4/6</f>
        <v>10000</v>
      </c>
      <c r="H45" s="73">
        <f t="shared" ref="H45:H47" si="6">F45*G45</f>
        <v>10000</v>
      </c>
      <c r="I45" s="11"/>
      <c r="J45" s="108">
        <f>J11</f>
        <v>6</v>
      </c>
      <c r="K45" s="73">
        <f>$J$45*H45</f>
        <v>60000</v>
      </c>
      <c r="L45" s="31"/>
    </row>
    <row r="46" spans="2:13" ht="19.5" customHeight="1" x14ac:dyDescent="0.2">
      <c r="B46" s="30"/>
      <c r="C46" s="21" t="s">
        <v>104</v>
      </c>
      <c r="D46" s="21" t="s">
        <v>5</v>
      </c>
      <c r="E46" s="10"/>
      <c r="F46" s="68">
        <f>'Funding Overview'!$F$6</f>
        <v>10.5</v>
      </c>
      <c r="G46" s="74">
        <f>9000/6</f>
        <v>1500</v>
      </c>
      <c r="H46" s="74">
        <f t="shared" si="6"/>
        <v>15750</v>
      </c>
      <c r="I46" s="11"/>
      <c r="J46" s="109"/>
      <c r="K46" s="74">
        <f>$J$45*H46</f>
        <v>94500</v>
      </c>
      <c r="L46" s="31"/>
    </row>
    <row r="47" spans="2:13" ht="19.5" customHeight="1" x14ac:dyDescent="0.2">
      <c r="B47" s="30"/>
      <c r="C47" s="23" t="s">
        <v>77</v>
      </c>
      <c r="D47" s="23" t="s">
        <v>76</v>
      </c>
      <c r="E47" s="10"/>
      <c r="F47" s="75">
        <v>20</v>
      </c>
      <c r="G47" s="75">
        <v>50</v>
      </c>
      <c r="H47" s="75">
        <f t="shared" si="6"/>
        <v>1000</v>
      </c>
      <c r="I47" s="11"/>
      <c r="J47" s="110"/>
      <c r="K47" s="75">
        <f>$J$45*H47</f>
        <v>6000</v>
      </c>
      <c r="L47" s="31"/>
    </row>
    <row r="48" spans="2:13" s="9" customFormat="1" ht="5.25" hidden="1" customHeight="1" x14ac:dyDescent="0.25">
      <c r="B48" s="32"/>
      <c r="C48" s="8"/>
      <c r="D48" s="8"/>
      <c r="E48" s="8"/>
      <c r="F48" s="8"/>
      <c r="G48" s="8"/>
      <c r="H48" s="8"/>
      <c r="I48" s="8"/>
      <c r="J48" s="8"/>
      <c r="K48" s="8"/>
      <c r="L48" s="33"/>
      <c r="M48" s="70"/>
    </row>
    <row r="49" spans="2:16" x14ac:dyDescent="0.25">
      <c r="B49" s="30"/>
      <c r="C49" s="87" t="s">
        <v>89</v>
      </c>
      <c r="D49" s="88" t="s">
        <v>9</v>
      </c>
      <c r="E49" s="10"/>
      <c r="F49" s="8"/>
      <c r="G49" s="8"/>
      <c r="H49" s="27">
        <f>SUM(H42:H47)</f>
        <v>26750</v>
      </c>
      <c r="I49" s="11"/>
      <c r="J49" s="8"/>
      <c r="K49" s="27">
        <f>SUM(K42:K47)</f>
        <v>160500</v>
      </c>
      <c r="L49" s="31"/>
    </row>
    <row r="50" spans="2:16" ht="6" customHeight="1" x14ac:dyDescent="0.2">
      <c r="B50" s="30"/>
      <c r="C50" s="113"/>
      <c r="D50" s="113"/>
      <c r="E50" s="113"/>
      <c r="F50" s="113"/>
      <c r="G50" s="113"/>
      <c r="H50" s="113"/>
      <c r="I50" s="113"/>
      <c r="J50" s="113"/>
      <c r="K50" s="113"/>
      <c r="L50" s="31"/>
    </row>
    <row r="51" spans="2:16" x14ac:dyDescent="0.2">
      <c r="B51" s="30"/>
      <c r="C51" s="102" t="s">
        <v>79</v>
      </c>
      <c r="D51" s="103"/>
      <c r="E51" s="103"/>
      <c r="F51" s="103"/>
      <c r="G51" s="103"/>
      <c r="H51" s="103"/>
      <c r="I51" s="103"/>
      <c r="J51" s="103"/>
      <c r="K51" s="104"/>
      <c r="L51" s="31"/>
    </row>
    <row r="52" spans="2:16" s="9" customFormat="1" ht="3.75" hidden="1" customHeight="1" x14ac:dyDescent="0.25">
      <c r="B52" s="32"/>
      <c r="C52" s="8"/>
      <c r="D52" s="8"/>
      <c r="E52" s="8"/>
      <c r="F52" s="8"/>
      <c r="G52" s="8"/>
      <c r="H52" s="8"/>
      <c r="I52" s="8"/>
      <c r="J52" s="8"/>
      <c r="K52" s="8"/>
      <c r="L52" s="33"/>
      <c r="M52" s="70"/>
    </row>
    <row r="53" spans="2:16" ht="19.5" customHeight="1" x14ac:dyDescent="0.2">
      <c r="B53" s="30"/>
      <c r="C53" s="19" t="s">
        <v>105</v>
      </c>
      <c r="D53" s="19" t="s">
        <v>5</v>
      </c>
      <c r="E53" s="10"/>
      <c r="F53" s="67">
        <v>10.5</v>
      </c>
      <c r="G53" s="73">
        <v>8000</v>
      </c>
      <c r="I53" s="11"/>
      <c r="J53" s="108">
        <f>J45</f>
        <v>6</v>
      </c>
      <c r="K53" s="73">
        <f>F53*G53</f>
        <v>84000</v>
      </c>
      <c r="L53" s="31"/>
    </row>
    <row r="54" spans="2:16" ht="19.5" customHeight="1" x14ac:dyDescent="0.2">
      <c r="B54" s="30"/>
      <c r="C54" s="21" t="s">
        <v>78</v>
      </c>
      <c r="D54" s="21" t="s">
        <v>80</v>
      </c>
      <c r="E54" s="10"/>
      <c r="F54" s="68">
        <v>6</v>
      </c>
      <c r="G54" s="74">
        <v>7560</v>
      </c>
      <c r="I54" s="11"/>
      <c r="J54" s="109"/>
      <c r="K54" s="74">
        <f t="shared" ref="K54:K58" si="7">F54*G54</f>
        <v>45360</v>
      </c>
      <c r="L54" s="31"/>
    </row>
    <row r="55" spans="2:16" ht="19.5" customHeight="1" x14ac:dyDescent="0.2">
      <c r="B55" s="30"/>
      <c r="C55" s="21" t="s">
        <v>84</v>
      </c>
      <c r="D55" s="21" t="s">
        <v>8</v>
      </c>
      <c r="E55" s="10"/>
      <c r="F55" s="68">
        <v>1</v>
      </c>
      <c r="G55" s="74">
        <v>2000</v>
      </c>
      <c r="I55" s="11"/>
      <c r="J55" s="109"/>
      <c r="K55" s="74">
        <f>G55*J53</f>
        <v>12000</v>
      </c>
      <c r="L55" s="31"/>
    </row>
    <row r="56" spans="2:16" ht="19.5" customHeight="1" x14ac:dyDescent="0.2">
      <c r="B56" s="30"/>
      <c r="C56" s="21" t="s">
        <v>85</v>
      </c>
      <c r="D56" s="21" t="s">
        <v>67</v>
      </c>
      <c r="E56" s="10"/>
      <c r="F56" s="68">
        <v>2</v>
      </c>
      <c r="G56" s="78">
        <v>4000</v>
      </c>
      <c r="I56" s="11"/>
      <c r="J56" s="109"/>
      <c r="K56" s="78">
        <f t="shared" ref="K56" si="8">F56*G56</f>
        <v>8000</v>
      </c>
      <c r="L56" s="31"/>
    </row>
    <row r="57" spans="2:16" ht="19.5" customHeight="1" x14ac:dyDescent="0.2">
      <c r="B57" s="30"/>
      <c r="C57" s="21" t="s">
        <v>81</v>
      </c>
      <c r="D57" s="21" t="s">
        <v>83</v>
      </c>
      <c r="E57" s="10"/>
      <c r="F57" s="74">
        <v>1</v>
      </c>
      <c r="G57" s="74">
        <v>100000</v>
      </c>
      <c r="I57" s="11"/>
      <c r="J57" s="109"/>
      <c r="K57" s="74">
        <f t="shared" si="7"/>
        <v>100000</v>
      </c>
      <c r="L57" s="31"/>
    </row>
    <row r="58" spans="2:16" ht="19.5" customHeight="1" x14ac:dyDescent="0.2">
      <c r="B58" s="30"/>
      <c r="C58" s="23" t="s">
        <v>82</v>
      </c>
      <c r="D58" s="23" t="s">
        <v>5</v>
      </c>
      <c r="E58" s="10"/>
      <c r="F58" s="71">
        <v>10</v>
      </c>
      <c r="G58" s="75">
        <v>500</v>
      </c>
      <c r="I58" s="11"/>
      <c r="J58" s="110"/>
      <c r="K58" s="75">
        <f t="shared" si="7"/>
        <v>5000</v>
      </c>
      <c r="L58" s="31"/>
    </row>
    <row r="59" spans="2:16" s="9" customFormat="1" ht="4.5" hidden="1" customHeight="1" x14ac:dyDescent="0.25">
      <c r="B59" s="32"/>
      <c r="C59" s="8"/>
      <c r="D59" s="8"/>
      <c r="E59" s="8"/>
      <c r="F59" s="8"/>
      <c r="G59" s="8"/>
      <c r="H59" s="8"/>
      <c r="I59" s="8"/>
      <c r="J59" s="8"/>
      <c r="K59" s="8"/>
      <c r="L59" s="33"/>
      <c r="M59" s="70"/>
    </row>
    <row r="60" spans="2:16" x14ac:dyDescent="0.25">
      <c r="B60" s="30"/>
      <c r="C60" s="87" t="s">
        <v>90</v>
      </c>
      <c r="D60" s="88" t="s">
        <v>9</v>
      </c>
      <c r="E60" s="10"/>
      <c r="F60" s="8"/>
      <c r="G60" s="8"/>
      <c r="H60"/>
      <c r="I60" s="11"/>
      <c r="J60" s="8"/>
      <c r="K60" s="27">
        <f>SUM(K51:K58)</f>
        <v>254360</v>
      </c>
      <c r="L60" s="31"/>
    </row>
    <row r="61" spans="2:16" ht="7.5" customHeight="1" x14ac:dyDescent="0.2">
      <c r="B61" s="30"/>
      <c r="C61" s="113"/>
      <c r="D61" s="113"/>
      <c r="E61" s="113"/>
      <c r="F61" s="113"/>
      <c r="G61" s="113"/>
      <c r="H61" s="113"/>
      <c r="I61" s="113"/>
      <c r="J61" s="113"/>
      <c r="K61" s="113"/>
      <c r="L61" s="31"/>
    </row>
    <row r="62" spans="2:16" s="9" customFormat="1" ht="3.75" hidden="1" customHeight="1" thickBot="1" x14ac:dyDescent="0.3">
      <c r="B62" s="32"/>
      <c r="C62" s="14"/>
      <c r="D62" s="14"/>
      <c r="E62" s="14"/>
      <c r="F62" s="14"/>
      <c r="G62" s="14"/>
      <c r="H62" s="14"/>
      <c r="I62" s="14"/>
      <c r="J62" s="14"/>
      <c r="K62" s="14"/>
      <c r="L62" s="33"/>
      <c r="M62" s="70"/>
    </row>
    <row r="63" spans="2:16" ht="19.5" customHeight="1" x14ac:dyDescent="0.25">
      <c r="B63" s="30"/>
      <c r="C63" s="111" t="s">
        <v>15</v>
      </c>
      <c r="D63" s="89" t="s">
        <v>9</v>
      </c>
      <c r="E63" s="10"/>
      <c r="F63" s="8"/>
      <c r="G63" s="8"/>
      <c r="H63" s="1"/>
      <c r="I63" s="11"/>
      <c r="J63" s="8"/>
      <c r="K63" s="91">
        <f>K16+K25+K33+K41+K49+K60</f>
        <v>1616860</v>
      </c>
      <c r="L63" s="31"/>
      <c r="P63" s="80"/>
    </row>
    <row r="64" spans="2:16" ht="18" customHeight="1" x14ac:dyDescent="0.25">
      <c r="B64" s="30"/>
      <c r="C64" s="112"/>
      <c r="D64" s="90" t="s">
        <v>10</v>
      </c>
      <c r="E64" s="10"/>
      <c r="F64" s="8"/>
      <c r="G64" s="8"/>
      <c r="H64" s="1"/>
      <c r="I64" s="11"/>
      <c r="J64" s="8"/>
      <c r="K64" s="92">
        <f>K63/'Funding Overview'!$F$4</f>
        <v>21558.133333333335</v>
      </c>
      <c r="L64" s="31"/>
    </row>
    <row r="65" spans="2:12" ht="19.5" hidden="1" customHeight="1" thickBot="1" x14ac:dyDescent="0.25">
      <c r="B65" s="30"/>
      <c r="C65" s="15"/>
      <c r="D65" s="15"/>
      <c r="E65" s="16"/>
      <c r="F65" s="15"/>
      <c r="G65" s="15"/>
      <c r="H65" s="15"/>
      <c r="I65" s="15"/>
      <c r="J65" s="15"/>
      <c r="K65" s="15"/>
      <c r="L65" s="31"/>
    </row>
    <row r="66" spans="2:12" ht="4.5" customHeight="1" thickBot="1" x14ac:dyDescent="0.25">
      <c r="B66" s="35"/>
      <c r="C66" s="15"/>
      <c r="D66" s="15"/>
      <c r="E66" s="16"/>
      <c r="F66" s="15"/>
      <c r="G66" s="15"/>
      <c r="H66" s="15"/>
      <c r="I66" s="15"/>
      <c r="J66" s="15"/>
      <c r="K66" s="15"/>
      <c r="L66" s="36"/>
    </row>
  </sheetData>
  <mergeCells count="20">
    <mergeCell ref="C63:C64"/>
    <mergeCell ref="C50:K50"/>
    <mergeCell ref="C51:K51"/>
    <mergeCell ref="C61:K61"/>
    <mergeCell ref="J53:J58"/>
    <mergeCell ref="J29:J31"/>
    <mergeCell ref="C35:K35"/>
    <mergeCell ref="J37:J39"/>
    <mergeCell ref="C43:K43"/>
    <mergeCell ref="J45:J47"/>
    <mergeCell ref="C27:K27"/>
    <mergeCell ref="B4:L4"/>
    <mergeCell ref="C6:C7"/>
    <mergeCell ref="D6:D7"/>
    <mergeCell ref="F6:H6"/>
    <mergeCell ref="J6:K6"/>
    <mergeCell ref="C9:K9"/>
    <mergeCell ref="J11:J14"/>
    <mergeCell ref="C18:K18"/>
    <mergeCell ref="J20:J23"/>
  </mergeCells>
  <conditionalFormatting sqref="H1:H3 H6:H7 K6:K7 H65:H1048576 K17 H17 K11:K14 H11:H14 H29:H31 K29:K31 H37:H38 K37:K38 H45:H46 K45:K46 K55 K57 H20:H23 K20:K23">
    <cfRule type="cellIs" dxfId="24" priority="302" operator="equal">
      <formula>0</formula>
    </cfRule>
  </conditionalFormatting>
  <conditionalFormatting sqref="H26">
    <cfRule type="cellIs" dxfId="23" priority="301" operator="equal">
      <formula>0</formula>
    </cfRule>
  </conditionalFormatting>
  <conditionalFormatting sqref="K26">
    <cfRule type="cellIs" dxfId="22" priority="300" operator="equal">
      <formula>0</formula>
    </cfRule>
  </conditionalFormatting>
  <conditionalFormatting sqref="K53:K54 K58">
    <cfRule type="cellIs" dxfId="21" priority="295" operator="equal">
      <formula>0</formula>
    </cfRule>
  </conditionalFormatting>
  <conditionalFormatting sqref="K63">
    <cfRule type="cellIs" dxfId="20" priority="280" operator="equal">
      <formula>0</formula>
    </cfRule>
  </conditionalFormatting>
  <conditionalFormatting sqref="K64">
    <cfRule type="cellIs" dxfId="19" priority="279" operator="equal">
      <formula>0</formula>
    </cfRule>
  </conditionalFormatting>
  <conditionalFormatting sqref="H47">
    <cfRule type="cellIs" dxfId="18" priority="68" operator="equal">
      <formula>0</formula>
    </cfRule>
  </conditionalFormatting>
  <conditionalFormatting sqref="K47">
    <cfRule type="cellIs" dxfId="17" priority="67" operator="equal">
      <formula>0</formula>
    </cfRule>
  </conditionalFormatting>
  <conditionalFormatting sqref="F11:K14 F29:K31 F37:K39 F45:K47 F20:K23">
    <cfRule type="cellIs" dxfId="16" priority="61" operator="equal">
      <formula>0</formula>
    </cfRule>
  </conditionalFormatting>
  <conditionalFormatting sqref="H39">
    <cfRule type="cellIs" dxfId="15" priority="59" operator="equal">
      <formula>0</formula>
    </cfRule>
  </conditionalFormatting>
  <conditionalFormatting sqref="K39">
    <cfRule type="cellIs" dxfId="14" priority="58" operator="equal">
      <formula>0</formula>
    </cfRule>
  </conditionalFormatting>
  <conditionalFormatting sqref="K8 H8">
    <cfRule type="cellIs" dxfId="13" priority="51" operator="equal">
      <formula>0</formula>
    </cfRule>
  </conditionalFormatting>
  <conditionalFormatting sqref="H16">
    <cfRule type="cellIs" dxfId="12" priority="50" operator="equal">
      <formula>0</formula>
    </cfRule>
  </conditionalFormatting>
  <conditionalFormatting sqref="K16">
    <cfRule type="cellIs" dxfId="11" priority="48" operator="equal">
      <formula>0</formula>
    </cfRule>
  </conditionalFormatting>
  <conditionalFormatting sqref="K56">
    <cfRule type="cellIs" dxfId="10" priority="12" operator="equal">
      <formula>0</formula>
    </cfRule>
  </conditionalFormatting>
  <conditionalFormatting sqref="J53">
    <cfRule type="cellIs" dxfId="9" priority="11" operator="equal">
      <formula>0</formula>
    </cfRule>
  </conditionalFormatting>
  <conditionalFormatting sqref="H25">
    <cfRule type="cellIs" dxfId="8" priority="10" operator="equal">
      <formula>0</formula>
    </cfRule>
  </conditionalFormatting>
  <conditionalFormatting sqref="K25">
    <cfRule type="cellIs" dxfId="7" priority="9" operator="equal">
      <formula>0</formula>
    </cfRule>
  </conditionalFormatting>
  <conditionalFormatting sqref="H33">
    <cfRule type="cellIs" dxfId="6" priority="8" operator="equal">
      <formula>0</formula>
    </cfRule>
  </conditionalFormatting>
  <conditionalFormatting sqref="K33">
    <cfRule type="cellIs" dxfId="5" priority="7" operator="equal">
      <formula>0</formula>
    </cfRule>
  </conditionalFormatting>
  <conditionalFormatting sqref="H41">
    <cfRule type="cellIs" dxfId="4" priority="6" operator="equal">
      <formula>0</formula>
    </cfRule>
  </conditionalFormatting>
  <conditionalFormatting sqref="K41">
    <cfRule type="cellIs" dxfId="3" priority="5" operator="equal">
      <formula>0</formula>
    </cfRule>
  </conditionalFormatting>
  <conditionalFormatting sqref="H49">
    <cfRule type="cellIs" dxfId="2" priority="4" operator="equal">
      <formula>0</formula>
    </cfRule>
  </conditionalFormatting>
  <conditionalFormatting sqref="K49">
    <cfRule type="cellIs" dxfId="1" priority="3" operator="equal">
      <formula>0</formula>
    </cfRule>
  </conditionalFormatting>
  <conditionalFormatting sqref="K60">
    <cfRule type="cellIs" dxfId="0" priority="1" operator="equal">
      <formula>0</formula>
    </cfRule>
  </conditionalFormatting>
  <printOptions horizontalCentered="1"/>
  <pageMargins left="0.6" right="0.6" top="0.6" bottom="0.6" header="0" footer="0"/>
  <pageSetup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3"/>
  <sheetViews>
    <sheetView showGridLines="0" topLeftCell="A7" workbookViewId="0">
      <selection activeCell="D43" sqref="D43"/>
    </sheetView>
  </sheetViews>
  <sheetFormatPr defaultRowHeight="15" x14ac:dyDescent="0.2"/>
  <cols>
    <col min="1" max="1" width="2.5703125" style="3" customWidth="1"/>
    <col min="2" max="2" width="9.85546875" style="58" customWidth="1"/>
    <col min="3" max="3" width="15.5703125" style="57" customWidth="1"/>
    <col min="4" max="4" width="23.42578125" style="3" customWidth="1"/>
    <col min="5" max="5" width="10.7109375" style="41" customWidth="1"/>
    <col min="6" max="6" width="37.42578125" style="3" bestFit="1" customWidth="1"/>
    <col min="7" max="7" width="9.140625" style="40"/>
    <col min="8" max="16384" width="9.140625" style="3"/>
  </cols>
  <sheetData>
    <row r="2" spans="2:8" x14ac:dyDescent="0.2">
      <c r="B2" s="59" t="s">
        <v>54</v>
      </c>
      <c r="C2" s="60" t="s">
        <v>55</v>
      </c>
      <c r="D2" s="59" t="s">
        <v>56</v>
      </c>
      <c r="E2" s="61" t="s">
        <v>53</v>
      </c>
      <c r="F2" s="59" t="s">
        <v>57</v>
      </c>
      <c r="G2" s="62" t="s">
        <v>51</v>
      </c>
      <c r="H2" s="59" t="s">
        <v>52</v>
      </c>
    </row>
    <row r="3" spans="2:8" ht="6.75" customHeight="1" x14ac:dyDescent="0.2"/>
    <row r="4" spans="2:8" ht="15" customHeight="1" x14ac:dyDescent="0.2">
      <c r="B4" s="114" t="s">
        <v>47</v>
      </c>
      <c r="C4" s="120" t="s">
        <v>39</v>
      </c>
      <c r="D4" s="121"/>
      <c r="E4" s="121"/>
      <c r="F4" s="122"/>
      <c r="G4" s="49">
        <v>5071</v>
      </c>
    </row>
    <row r="5" spans="2:8" x14ac:dyDescent="0.2">
      <c r="B5" s="115"/>
      <c r="C5" s="123" t="s">
        <v>20</v>
      </c>
      <c r="D5" s="124"/>
      <c r="E5" s="124"/>
      <c r="F5" s="125"/>
      <c r="G5" s="51">
        <f>14057.21-G4</f>
        <v>8986.2099999999991</v>
      </c>
    </row>
    <row r="6" spans="2:8" ht="8.25" customHeight="1" x14ac:dyDescent="0.2">
      <c r="B6" s="115"/>
    </row>
    <row r="7" spans="2:8" x14ac:dyDescent="0.2">
      <c r="B7" s="115"/>
      <c r="C7" s="126" t="s">
        <v>35</v>
      </c>
      <c r="D7" s="42" t="s">
        <v>41</v>
      </c>
      <c r="E7" s="45">
        <v>42140</v>
      </c>
      <c r="F7" s="42" t="s">
        <v>22</v>
      </c>
      <c r="G7" s="49">
        <v>2978.8</v>
      </c>
    </row>
    <row r="8" spans="2:8" x14ac:dyDescent="0.2">
      <c r="B8" s="115"/>
      <c r="C8" s="127"/>
      <c r="D8" s="43" t="s">
        <v>42</v>
      </c>
      <c r="E8" s="46">
        <v>42369</v>
      </c>
      <c r="F8" s="43" t="s">
        <v>22</v>
      </c>
      <c r="G8" s="50">
        <v>96.8</v>
      </c>
    </row>
    <row r="9" spans="2:8" x14ac:dyDescent="0.2">
      <c r="B9" s="115"/>
      <c r="C9" s="127"/>
      <c r="D9" s="43" t="s">
        <v>43</v>
      </c>
      <c r="E9" s="46">
        <v>42369</v>
      </c>
      <c r="F9" s="43" t="s">
        <v>22</v>
      </c>
      <c r="G9" s="50">
        <v>72.52</v>
      </c>
    </row>
    <row r="10" spans="2:8" x14ac:dyDescent="0.2">
      <c r="B10" s="115"/>
      <c r="C10" s="127"/>
      <c r="D10" s="43" t="s">
        <v>21</v>
      </c>
      <c r="E10" s="47">
        <v>42385</v>
      </c>
      <c r="F10" s="46" t="s">
        <v>22</v>
      </c>
      <c r="G10" s="50">
        <v>630.85</v>
      </c>
    </row>
    <row r="11" spans="2:8" x14ac:dyDescent="0.2">
      <c r="B11" s="115"/>
      <c r="C11" s="127"/>
      <c r="D11" s="43" t="s">
        <v>23</v>
      </c>
      <c r="E11" s="47">
        <v>42606</v>
      </c>
      <c r="F11" s="43" t="s">
        <v>22</v>
      </c>
      <c r="G11" s="50">
        <v>750</v>
      </c>
    </row>
    <row r="12" spans="2:8" x14ac:dyDescent="0.2">
      <c r="B12" s="115"/>
      <c r="C12" s="127"/>
      <c r="D12" s="43" t="s">
        <v>24</v>
      </c>
      <c r="E12" s="47">
        <v>42640</v>
      </c>
      <c r="F12" s="43" t="s">
        <v>22</v>
      </c>
      <c r="G12" s="50">
        <v>48.25</v>
      </c>
    </row>
    <row r="13" spans="2:8" x14ac:dyDescent="0.2">
      <c r="B13" s="115"/>
      <c r="C13" s="127"/>
      <c r="D13" s="43" t="s">
        <v>21</v>
      </c>
      <c r="E13" s="47">
        <v>42751</v>
      </c>
      <c r="F13" s="43" t="s">
        <v>22</v>
      </c>
      <c r="G13" s="50">
        <v>679.4</v>
      </c>
    </row>
    <row r="14" spans="2:8" x14ac:dyDescent="0.2">
      <c r="B14" s="115"/>
      <c r="C14" s="127"/>
      <c r="D14" s="43" t="s">
        <v>25</v>
      </c>
      <c r="E14" s="47">
        <v>42472</v>
      </c>
      <c r="F14" s="43" t="s">
        <v>26</v>
      </c>
      <c r="G14" s="50">
        <v>1000</v>
      </c>
    </row>
    <row r="15" spans="2:8" x14ac:dyDescent="0.2">
      <c r="B15" s="115"/>
      <c r="C15" s="127"/>
      <c r="D15" s="43" t="s">
        <v>30</v>
      </c>
      <c r="E15" s="47">
        <v>42521</v>
      </c>
      <c r="F15" s="43" t="s">
        <v>26</v>
      </c>
      <c r="G15" s="50">
        <v>11.29</v>
      </c>
    </row>
    <row r="16" spans="2:8" x14ac:dyDescent="0.2">
      <c r="B16" s="115"/>
      <c r="C16" s="127"/>
      <c r="D16" s="43" t="s">
        <v>32</v>
      </c>
      <c r="E16" s="47">
        <v>42688</v>
      </c>
      <c r="F16" s="43" t="s">
        <v>26</v>
      </c>
      <c r="G16" s="50">
        <v>501</v>
      </c>
    </row>
    <row r="17" spans="2:8" x14ac:dyDescent="0.2">
      <c r="B17" s="115"/>
      <c r="C17" s="127"/>
      <c r="D17" s="43" t="s">
        <v>31</v>
      </c>
      <c r="E17" s="47">
        <v>42591</v>
      </c>
      <c r="F17" s="43" t="s">
        <v>26</v>
      </c>
      <c r="G17" s="50">
        <v>1000</v>
      </c>
    </row>
    <row r="18" spans="2:8" x14ac:dyDescent="0.2">
      <c r="B18" s="115"/>
      <c r="C18" s="127"/>
      <c r="D18" s="43" t="s">
        <v>30</v>
      </c>
      <c r="E18" s="47">
        <v>42597</v>
      </c>
      <c r="F18" s="43" t="s">
        <v>26</v>
      </c>
      <c r="G18" s="50">
        <v>5.41</v>
      </c>
    </row>
    <row r="19" spans="2:8" x14ac:dyDescent="0.2">
      <c r="B19" s="115"/>
      <c r="C19" s="127"/>
      <c r="D19" s="43" t="s">
        <v>30</v>
      </c>
      <c r="E19" s="47">
        <v>42681</v>
      </c>
      <c r="F19" s="43" t="s">
        <v>26</v>
      </c>
      <c r="G19" s="50">
        <v>7.73</v>
      </c>
    </row>
    <row r="20" spans="2:8" x14ac:dyDescent="0.2">
      <c r="B20" s="115"/>
      <c r="C20" s="127"/>
      <c r="D20" s="43" t="s">
        <v>33</v>
      </c>
      <c r="E20" s="47">
        <v>42706</v>
      </c>
      <c r="F20" s="43" t="s">
        <v>26</v>
      </c>
      <c r="G20" s="50">
        <v>1202.77</v>
      </c>
    </row>
    <row r="21" spans="2:8" x14ac:dyDescent="0.2">
      <c r="B21" s="115"/>
      <c r="C21" s="127"/>
      <c r="D21" s="43" t="s">
        <v>34</v>
      </c>
      <c r="E21" s="47">
        <v>42556</v>
      </c>
      <c r="F21" s="43" t="s">
        <v>44</v>
      </c>
      <c r="G21" s="50">
        <v>533.32000000000005</v>
      </c>
    </row>
    <row r="22" spans="2:8" x14ac:dyDescent="0.2">
      <c r="B22" s="115"/>
      <c r="C22" s="128"/>
      <c r="D22" s="53" t="s">
        <v>19</v>
      </c>
      <c r="E22" s="54"/>
      <c r="F22" s="53"/>
      <c r="G22" s="55">
        <f>SUM(G7:G21)</f>
        <v>9518.14</v>
      </c>
    </row>
    <row r="23" spans="2:8" ht="4.5" customHeight="1" x14ac:dyDescent="0.2">
      <c r="B23" s="115"/>
    </row>
    <row r="24" spans="2:8" x14ac:dyDescent="0.2">
      <c r="B24" s="116"/>
      <c r="C24" s="117" t="s">
        <v>40</v>
      </c>
      <c r="D24" s="118"/>
      <c r="E24" s="118"/>
      <c r="F24" s="119"/>
      <c r="G24" s="55">
        <f>G5+G22</f>
        <v>18504.349999999999</v>
      </c>
    </row>
    <row r="25" spans="2:8" ht="6.75" customHeight="1" x14ac:dyDescent="0.2"/>
    <row r="26" spans="2:8" x14ac:dyDescent="0.2">
      <c r="B26" s="114" t="s">
        <v>48</v>
      </c>
      <c r="C26" s="126" t="s">
        <v>49</v>
      </c>
      <c r="D26" s="42" t="s">
        <v>27</v>
      </c>
      <c r="E26" s="56">
        <v>42784</v>
      </c>
      <c r="F26" s="42" t="s">
        <v>28</v>
      </c>
      <c r="G26" s="49" t="e">
        <f>H26/#REF!</f>
        <v>#REF!</v>
      </c>
      <c r="H26" s="49">
        <v>20000</v>
      </c>
    </row>
    <row r="27" spans="2:8" x14ac:dyDescent="0.2">
      <c r="B27" s="115"/>
      <c r="C27" s="127"/>
      <c r="D27" s="43" t="s">
        <v>29</v>
      </c>
      <c r="E27" s="47">
        <v>42784</v>
      </c>
      <c r="F27" s="43" t="s">
        <v>28</v>
      </c>
      <c r="G27" s="50" t="e">
        <f>H27/#REF!</f>
        <v>#REF!</v>
      </c>
      <c r="H27" s="50">
        <v>10000</v>
      </c>
    </row>
    <row r="28" spans="2:8" x14ac:dyDescent="0.2">
      <c r="B28" s="115"/>
      <c r="C28" s="127"/>
      <c r="D28" s="43" t="s">
        <v>45</v>
      </c>
      <c r="E28" s="47">
        <v>42887</v>
      </c>
      <c r="F28" s="43" t="s">
        <v>46</v>
      </c>
      <c r="G28" s="50" t="e">
        <f>H28/#REF!</f>
        <v>#REF!</v>
      </c>
      <c r="H28" s="50">
        <v>100000</v>
      </c>
    </row>
    <row r="29" spans="2:8" x14ac:dyDescent="0.2">
      <c r="B29" s="115"/>
      <c r="C29" s="127"/>
      <c r="D29" s="44" t="s">
        <v>36</v>
      </c>
      <c r="E29" s="48" t="s">
        <v>37</v>
      </c>
      <c r="F29" s="44" t="s">
        <v>38</v>
      </c>
      <c r="G29" s="51" t="e">
        <f>H29/#REF!</f>
        <v>#REF!</v>
      </c>
      <c r="H29" s="51" t="e">
        <f>#REF!-#REF!</f>
        <v>#REF!</v>
      </c>
    </row>
    <row r="30" spans="2:8" x14ac:dyDescent="0.2">
      <c r="B30" s="116"/>
      <c r="C30" s="128"/>
      <c r="D30" s="53" t="s">
        <v>19</v>
      </c>
      <c r="E30" s="54"/>
      <c r="F30" s="53"/>
      <c r="G30" s="55" t="e">
        <f>H30/#REF!</f>
        <v>#REF!</v>
      </c>
      <c r="H30" s="55" t="e">
        <f>SUM(H26:H29)</f>
        <v>#REF!</v>
      </c>
    </row>
    <row r="31" spans="2:8" ht="6" customHeight="1" x14ac:dyDescent="0.2"/>
    <row r="32" spans="2:8" x14ac:dyDescent="0.2">
      <c r="B32" s="117" t="s">
        <v>50</v>
      </c>
      <c r="C32" s="118"/>
      <c r="D32" s="118"/>
      <c r="E32" s="118"/>
      <c r="F32" s="119"/>
      <c r="G32" s="55" t="e">
        <f>G24+G30</f>
        <v>#REF!</v>
      </c>
    </row>
    <row r="34" spans="4:7" x14ac:dyDescent="0.2">
      <c r="E34" s="40"/>
      <c r="F34" s="3" t="s">
        <v>58</v>
      </c>
      <c r="G34" s="49">
        <f>11246-7419</f>
        <v>3827</v>
      </c>
    </row>
    <row r="35" spans="4:7" x14ac:dyDescent="0.2">
      <c r="F35" s="3" t="s">
        <v>59</v>
      </c>
      <c r="G35" s="50">
        <f>880537/66-6332</f>
        <v>7009.4696969696961</v>
      </c>
    </row>
    <row r="36" spans="4:7" x14ac:dyDescent="0.2">
      <c r="F36" s="3" t="s">
        <v>37</v>
      </c>
      <c r="G36" s="51" t="e">
        <f>G29</f>
        <v>#REF!</v>
      </c>
    </row>
    <row r="37" spans="4:7" x14ac:dyDescent="0.2">
      <c r="G37" s="52" t="e">
        <f>SUM(G34:G36)</f>
        <v>#REF!</v>
      </c>
    </row>
    <row r="39" spans="4:7" x14ac:dyDescent="0.2">
      <c r="D39" s="3" t="s">
        <v>60</v>
      </c>
      <c r="F39" s="64">
        <v>41953</v>
      </c>
      <c r="G39" s="49">
        <v>875</v>
      </c>
    </row>
    <row r="40" spans="4:7" x14ac:dyDescent="0.2">
      <c r="F40" s="63">
        <v>41698</v>
      </c>
      <c r="G40" s="50">
        <v>3000</v>
      </c>
    </row>
    <row r="41" spans="4:7" x14ac:dyDescent="0.2">
      <c r="F41" s="63">
        <v>41578</v>
      </c>
      <c r="G41" s="50">
        <v>400</v>
      </c>
    </row>
    <row r="42" spans="4:7" x14ac:dyDescent="0.2">
      <c r="F42" s="65">
        <v>42772</v>
      </c>
      <c r="G42" s="51">
        <v>5071</v>
      </c>
    </row>
    <row r="43" spans="4:7" x14ac:dyDescent="0.2">
      <c r="G43" s="52">
        <f>G39+G41+G42</f>
        <v>6346</v>
      </c>
    </row>
  </sheetData>
  <mergeCells count="8">
    <mergeCell ref="B4:B24"/>
    <mergeCell ref="B26:B30"/>
    <mergeCell ref="B32:F32"/>
    <mergeCell ref="C4:F4"/>
    <mergeCell ref="C5:F5"/>
    <mergeCell ref="C7:C22"/>
    <mergeCell ref="C24:F24"/>
    <mergeCell ref="C26:C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Funding Overview</vt:lpstr>
      <vt:lpstr>Funding Details</vt:lpstr>
      <vt:lpstr>Sheet1</vt:lpstr>
      <vt:lpstr>'Funding Details'!Print_Area</vt:lpstr>
      <vt:lpstr>'Funding Overview'!Print_Area</vt:lpstr>
    </vt:vector>
  </TitlesOfParts>
  <Company>Ariba,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vsubbarao</dc:creator>
  <cp:lastModifiedBy>Subbarao, Vasuki</cp:lastModifiedBy>
  <cp:lastPrinted>2013-11-09T18:08:53Z</cp:lastPrinted>
  <dcterms:created xsi:type="dcterms:W3CDTF">2008-11-23T11:07:44Z</dcterms:created>
  <dcterms:modified xsi:type="dcterms:W3CDTF">2020-07-19T01:10:47Z</dcterms:modified>
</cp:coreProperties>
</file>